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Ángeles\Desktop\"/>
    </mc:Choice>
  </mc:AlternateContent>
  <xr:revisionPtr revIDLastSave="0" documentId="13_ncr:1_{180DBAAC-A011-4547-8626-07B013511533}" xr6:coauthVersionLast="47" xr6:coauthVersionMax="47" xr10:uidLastSave="{00000000-0000-0000-0000-000000000000}"/>
  <bookViews>
    <workbookView xWindow="28680" yWindow="-120" windowWidth="29040" windowHeight="15720" tabRatio="788" activeTab="2" xr2:uid="{00000000-000D-0000-FFFF-FFFF00000000}"/>
  </bookViews>
  <sheets>
    <sheet name="Portada" sheetId="23" r:id="rId1"/>
    <sheet name="Centro" sheetId="1" r:id="rId2"/>
    <sheet name="GEnxFor" sheetId="3" r:id="rId3"/>
    <sheet name="Anexos 1" sheetId="22" r:id="rId4"/>
    <sheet name="Anexos 2" sheetId="25" r:id="rId5"/>
    <sheet name="Anexos 3" sheetId="26" r:id="rId6"/>
    <sheet name="Resumo" sheetId="7" r:id="rId7"/>
    <sheet name="Procedementos" sheetId="2" r:id="rId8"/>
  </sheets>
  <definedNames>
    <definedName name="_xlnm._FilterDatabase" localSheetId="1" hidden="1">Centro!$A$5:$H$34</definedName>
    <definedName name="_xlnm._FilterDatabase" localSheetId="2" hidden="1">GEnxFor!$A$5:$P$88</definedName>
    <definedName name="_xlnm._FilterDatabase" localSheetId="7" hidden="1">Procedementos!$A$5:$H$73</definedName>
    <definedName name="_xlnm._FilterDatabase" localSheetId="6" hidden="1">Resumo!$A$5:$C$48</definedName>
    <definedName name="_xlnm.Print_Area" localSheetId="1">Centro!$A$1:$H$34</definedName>
    <definedName name="_xlnm.Print_Area" localSheetId="2">GEnxFor!$A$1:$H$89</definedName>
    <definedName name="_xlnm.Print_Area" localSheetId="6">Resumo!$A$1:$C$48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5" i="3" l="1"/>
  <c r="L15" i="3"/>
  <c r="L49" i="1"/>
  <c r="L48" i="1"/>
  <c r="L47" i="1"/>
  <c r="L46" i="1"/>
  <c r="L45" i="1"/>
  <c r="H49" i="1"/>
  <c r="H48" i="1"/>
  <c r="H47" i="1"/>
  <c r="H46" i="1"/>
  <c r="H45" i="1"/>
  <c r="R6" i="25"/>
  <c r="K32" i="3"/>
  <c r="R47" i="25"/>
  <c r="R42" i="25"/>
  <c r="K10" i="3" l="1"/>
  <c r="K18" i="3"/>
  <c r="J44" i="1" l="1"/>
  <c r="J43" i="1"/>
  <c r="J42" i="1"/>
  <c r="J41" i="1"/>
  <c r="J40" i="1"/>
  <c r="J37" i="1"/>
  <c r="J36" i="1"/>
  <c r="J35" i="1"/>
  <c r="J34" i="1"/>
  <c r="J33" i="1"/>
  <c r="N64" i="2" l="1"/>
  <c r="N60" i="2"/>
  <c r="N61" i="2" s="1"/>
  <c r="N55" i="2"/>
  <c r="N56" i="2" s="1"/>
  <c r="N57" i="2" s="1"/>
  <c r="N52" i="2"/>
  <c r="N48" i="2"/>
  <c r="N44" i="2"/>
  <c r="N41" i="2"/>
  <c r="N38" i="2"/>
  <c r="N39" i="2" s="1"/>
  <c r="N35" i="2"/>
  <c r="N36" i="2" s="1"/>
  <c r="N33" i="2"/>
  <c r="N31" i="2"/>
  <c r="N28" i="2"/>
  <c r="N26" i="2"/>
  <c r="N24" i="2"/>
  <c r="N20" i="2"/>
  <c r="N18" i="2"/>
  <c r="N12" i="2"/>
  <c r="N13" i="2" s="1"/>
  <c r="N14" i="2" s="1"/>
  <c r="N15" i="2" s="1"/>
  <c r="N10" i="2"/>
  <c r="O32" i="3"/>
  <c r="O35" i="3"/>
  <c r="K35" i="3"/>
  <c r="C9" i="26"/>
  <c r="C3" i="25"/>
  <c r="C9" i="22"/>
  <c r="S47" i="26"/>
  <c r="R47" i="26"/>
  <c r="S46" i="26"/>
  <c r="R46" i="26"/>
  <c r="S45" i="26"/>
  <c r="R45" i="26"/>
  <c r="S44" i="26"/>
  <c r="R44" i="26"/>
  <c r="S43" i="26"/>
  <c r="R43" i="26"/>
  <c r="S42" i="26"/>
  <c r="R42" i="26"/>
  <c r="S41" i="26"/>
  <c r="R41" i="26"/>
  <c r="S40" i="26"/>
  <c r="R40" i="26"/>
  <c r="S39" i="26"/>
  <c r="R39" i="26"/>
  <c r="S38" i="26"/>
  <c r="R38" i="26"/>
  <c r="S37" i="26"/>
  <c r="R37" i="26"/>
  <c r="S36" i="26"/>
  <c r="R36" i="26"/>
  <c r="S35" i="26"/>
  <c r="R35" i="26"/>
  <c r="S34" i="26"/>
  <c r="R34" i="26"/>
  <c r="S33" i="26"/>
  <c r="R33" i="26"/>
  <c r="S32" i="26"/>
  <c r="R32" i="26"/>
  <c r="S31" i="26"/>
  <c r="R31" i="26"/>
  <c r="S30" i="26"/>
  <c r="R30" i="26"/>
  <c r="S29" i="26"/>
  <c r="R29" i="26"/>
  <c r="S28" i="26"/>
  <c r="R28" i="26"/>
  <c r="S27" i="26"/>
  <c r="R27" i="26"/>
  <c r="S26" i="26"/>
  <c r="R26" i="26"/>
  <c r="S25" i="26"/>
  <c r="R25" i="26"/>
  <c r="S24" i="26"/>
  <c r="R24" i="26"/>
  <c r="S23" i="26"/>
  <c r="R23" i="26"/>
  <c r="S22" i="26"/>
  <c r="R22" i="26"/>
  <c r="S21" i="26"/>
  <c r="R21" i="26"/>
  <c r="S20" i="26"/>
  <c r="R20" i="26"/>
  <c r="S19" i="26"/>
  <c r="R19" i="26"/>
  <c r="S18" i="26"/>
  <c r="R18" i="26"/>
  <c r="S17" i="26"/>
  <c r="R17" i="26"/>
  <c r="S16" i="26"/>
  <c r="R16" i="26"/>
  <c r="S15" i="26"/>
  <c r="R15" i="26"/>
  <c r="S14" i="26"/>
  <c r="R14" i="26"/>
  <c r="S13" i="26"/>
  <c r="R13" i="26"/>
  <c r="S12" i="26"/>
  <c r="R12" i="26"/>
  <c r="S11" i="26"/>
  <c r="R11" i="26"/>
  <c r="S10" i="26"/>
  <c r="R10" i="26"/>
  <c r="S9" i="26"/>
  <c r="R9" i="26"/>
  <c r="S8" i="26"/>
  <c r="R8" i="26"/>
  <c r="S7" i="26"/>
  <c r="R7" i="26"/>
  <c r="S6" i="26"/>
  <c r="R6" i="26"/>
  <c r="R3" i="26" s="1"/>
  <c r="O36" i="3" s="1"/>
  <c r="H6" i="26"/>
  <c r="S3" i="26"/>
  <c r="O33" i="3" s="1"/>
  <c r="S49" i="25"/>
  <c r="R49" i="25"/>
  <c r="S48" i="25"/>
  <c r="R48" i="25"/>
  <c r="S46" i="25"/>
  <c r="R46" i="25"/>
  <c r="S45" i="25"/>
  <c r="R45" i="25"/>
  <c r="S44" i="25"/>
  <c r="R44" i="25"/>
  <c r="S43" i="25"/>
  <c r="R43" i="25"/>
  <c r="S41" i="25"/>
  <c r="R41" i="25"/>
  <c r="S40" i="25"/>
  <c r="R40" i="25"/>
  <c r="S39" i="25"/>
  <c r="R39" i="25"/>
  <c r="S38" i="25"/>
  <c r="R38" i="25"/>
  <c r="S37" i="25"/>
  <c r="R37" i="25"/>
  <c r="S36" i="25"/>
  <c r="R36" i="25"/>
  <c r="S35" i="25"/>
  <c r="R35" i="25"/>
  <c r="S34" i="25"/>
  <c r="R34" i="25"/>
  <c r="S33" i="25"/>
  <c r="R33" i="25"/>
  <c r="S32" i="25"/>
  <c r="R32" i="25"/>
  <c r="S31" i="25"/>
  <c r="R31" i="25"/>
  <c r="S30" i="25"/>
  <c r="R30" i="25"/>
  <c r="S29" i="25"/>
  <c r="R29" i="25"/>
  <c r="S28" i="25"/>
  <c r="R28" i="25"/>
  <c r="S27" i="25"/>
  <c r="R27" i="25"/>
  <c r="S26" i="25"/>
  <c r="R26" i="25"/>
  <c r="S25" i="25"/>
  <c r="R25" i="25"/>
  <c r="S24" i="25"/>
  <c r="R24" i="25"/>
  <c r="S23" i="25"/>
  <c r="R23" i="25"/>
  <c r="S22" i="25"/>
  <c r="R22" i="25"/>
  <c r="S21" i="25"/>
  <c r="R21" i="25"/>
  <c r="S20" i="25"/>
  <c r="R20" i="25"/>
  <c r="S19" i="25"/>
  <c r="R19" i="25"/>
  <c r="S18" i="25"/>
  <c r="R18" i="25"/>
  <c r="S17" i="25"/>
  <c r="R17" i="25"/>
  <c r="S16" i="25"/>
  <c r="R16" i="25"/>
  <c r="S15" i="25"/>
  <c r="R15" i="25"/>
  <c r="S14" i="25"/>
  <c r="R14" i="25"/>
  <c r="S13" i="25"/>
  <c r="R13" i="25"/>
  <c r="S12" i="25"/>
  <c r="R12" i="25"/>
  <c r="S11" i="25"/>
  <c r="R11" i="25"/>
  <c r="S10" i="25"/>
  <c r="R10" i="25"/>
  <c r="S9" i="25"/>
  <c r="R9" i="25"/>
  <c r="S8" i="25"/>
  <c r="R8" i="25"/>
  <c r="S7" i="25"/>
  <c r="R7" i="25"/>
  <c r="S6" i="25"/>
  <c r="R3" i="25"/>
  <c r="K36" i="3" s="1"/>
  <c r="H6" i="25"/>
  <c r="S3" i="25"/>
  <c r="K33" i="3" s="1"/>
  <c r="S47" i="22"/>
  <c r="R47" i="22"/>
  <c r="S46" i="22"/>
  <c r="R46" i="22"/>
  <c r="S45" i="22"/>
  <c r="R45" i="22"/>
  <c r="S44" i="22"/>
  <c r="R44" i="22"/>
  <c r="S43" i="22"/>
  <c r="R43" i="22"/>
  <c r="S42" i="22"/>
  <c r="R42" i="22"/>
  <c r="S41" i="22"/>
  <c r="R41" i="22"/>
  <c r="S40" i="22"/>
  <c r="R40" i="22"/>
  <c r="S39" i="22"/>
  <c r="R39" i="22"/>
  <c r="S38" i="22"/>
  <c r="R38" i="22"/>
  <c r="S37" i="22"/>
  <c r="R37" i="22"/>
  <c r="S36" i="22"/>
  <c r="R36" i="22"/>
  <c r="S35" i="22"/>
  <c r="R35" i="22"/>
  <c r="S34" i="22"/>
  <c r="R34" i="22"/>
  <c r="S33" i="22"/>
  <c r="R33" i="22"/>
  <c r="S32" i="22"/>
  <c r="R32" i="22"/>
  <c r="S31" i="22"/>
  <c r="R31" i="22"/>
  <c r="S30" i="22"/>
  <c r="R30" i="22"/>
  <c r="S29" i="22"/>
  <c r="R29" i="22"/>
  <c r="S28" i="22"/>
  <c r="R28" i="22"/>
  <c r="S27" i="22"/>
  <c r="R27" i="22"/>
  <c r="S26" i="22"/>
  <c r="R26" i="22"/>
  <c r="S25" i="22"/>
  <c r="R25" i="22"/>
  <c r="S24" i="22"/>
  <c r="R24" i="22"/>
  <c r="S23" i="22"/>
  <c r="R23" i="22"/>
  <c r="S22" i="22"/>
  <c r="R22" i="22"/>
  <c r="S21" i="22"/>
  <c r="R21" i="22"/>
  <c r="S20" i="22"/>
  <c r="R20" i="22"/>
  <c r="S19" i="22"/>
  <c r="R19" i="22"/>
  <c r="S18" i="22"/>
  <c r="R18" i="22"/>
  <c r="S17" i="22"/>
  <c r="R17" i="22"/>
  <c r="S16" i="22"/>
  <c r="R16" i="22"/>
  <c r="S15" i="22"/>
  <c r="R15" i="22"/>
  <c r="S14" i="22"/>
  <c r="R14" i="22"/>
  <c r="S13" i="22"/>
  <c r="R13" i="22"/>
  <c r="S12" i="22"/>
  <c r="R12" i="22"/>
  <c r="S11" i="22"/>
  <c r="R11" i="22"/>
  <c r="S10" i="22"/>
  <c r="R10" i="22"/>
  <c r="S9" i="22"/>
  <c r="R9" i="22"/>
  <c r="S8" i="22"/>
  <c r="R8" i="22"/>
  <c r="S7" i="22"/>
  <c r="R7" i="22"/>
  <c r="S6" i="22"/>
  <c r="R6" i="22"/>
  <c r="H6" i="22"/>
  <c r="P53" i="3"/>
  <c r="N20" i="7" s="1"/>
  <c r="BE20" i="7" s="1"/>
  <c r="L53" i="3"/>
  <c r="J20" i="7" s="1"/>
  <c r="BA20" i="7" s="1"/>
  <c r="H20" i="7" s="1"/>
  <c r="H53" i="3"/>
  <c r="F20" i="7" s="1"/>
  <c r="AA20" i="7" s="1"/>
  <c r="D20" i="7" s="1"/>
  <c r="P52" i="3"/>
  <c r="N19" i="7" s="1"/>
  <c r="BE19" i="7" s="1"/>
  <c r="L52" i="3"/>
  <c r="J19" i="7" s="1"/>
  <c r="BA19" i="7" s="1"/>
  <c r="H19" i="7" s="1"/>
  <c r="H52" i="3"/>
  <c r="F19" i="7" s="1"/>
  <c r="AA19" i="7" s="1"/>
  <c r="D19" i="7" s="1"/>
  <c r="N46" i="3"/>
  <c r="J46" i="3"/>
  <c r="F46" i="3"/>
  <c r="N82" i="3"/>
  <c r="J82" i="3"/>
  <c r="F82" i="3"/>
  <c r="N75" i="3"/>
  <c r="J75" i="3"/>
  <c r="F75" i="3"/>
  <c r="N65" i="3"/>
  <c r="J65" i="3"/>
  <c r="F65" i="3"/>
  <c r="N59" i="3"/>
  <c r="J59" i="3"/>
  <c r="F59" i="3"/>
  <c r="P64" i="3" l="1"/>
  <c r="N23" i="7" s="1"/>
  <c r="BE23" i="7" s="1"/>
  <c r="L64" i="3"/>
  <c r="J23" i="7" s="1"/>
  <c r="BA23" i="7" s="1"/>
  <c r="H23" i="7" s="1"/>
  <c r="H64" i="3"/>
  <c r="F23" i="7" s="1"/>
  <c r="AA23" i="7" s="1"/>
  <c r="D23" i="7" s="1"/>
  <c r="P71" i="3"/>
  <c r="N28" i="7" s="1"/>
  <c r="BE28" i="7" s="1"/>
  <c r="L71" i="3"/>
  <c r="J28" i="7" s="1"/>
  <c r="BA28" i="7" s="1"/>
  <c r="H28" i="7" s="1"/>
  <c r="H71" i="3"/>
  <c r="F28" i="7" s="1"/>
  <c r="AA28" i="7" s="1"/>
  <c r="D28" i="7" s="1"/>
  <c r="P73" i="3"/>
  <c r="N29" i="7" s="1"/>
  <c r="L73" i="3"/>
  <c r="J29" i="7" s="1"/>
  <c r="H73" i="3"/>
  <c r="F29" i="7" s="1"/>
  <c r="P74" i="3"/>
  <c r="N30" i="7" s="1"/>
  <c r="BE30" i="7" s="1"/>
  <c r="L74" i="3"/>
  <c r="J30" i="7" s="1"/>
  <c r="BA30" i="7" s="1"/>
  <c r="H30" i="7" s="1"/>
  <c r="H74" i="3"/>
  <c r="F30" i="7" s="1"/>
  <c r="AA30" i="7" s="1"/>
  <c r="D30" i="7" s="1"/>
  <c r="P81" i="3"/>
  <c r="N34" i="7" s="1"/>
  <c r="BE34" i="7" s="1"/>
  <c r="L81" i="3"/>
  <c r="J34" i="7" s="1"/>
  <c r="BA34" i="7" s="1"/>
  <c r="H34" i="7" s="1"/>
  <c r="H81" i="3"/>
  <c r="F34" i="7" s="1"/>
  <c r="AA34" i="7" s="1"/>
  <c r="D34" i="7" s="1"/>
  <c r="P80" i="3"/>
  <c r="N33" i="7" s="1"/>
  <c r="L80" i="3"/>
  <c r="J33" i="7" s="1"/>
  <c r="H80" i="3"/>
  <c r="F33" i="7" s="1"/>
  <c r="N54" i="3"/>
  <c r="J54" i="3"/>
  <c r="F54" i="3"/>
  <c r="P37" i="3"/>
  <c r="N37" i="3"/>
  <c r="J37" i="3"/>
  <c r="F37" i="3"/>
  <c r="N24" i="3"/>
  <c r="J24" i="3"/>
  <c r="F24" i="3"/>
  <c r="P20" i="3"/>
  <c r="N20" i="3"/>
  <c r="J20" i="3"/>
  <c r="F20" i="3"/>
  <c r="P16" i="3"/>
  <c r="N16" i="3"/>
  <c r="J16" i="3"/>
  <c r="F16" i="3"/>
  <c r="P12" i="3"/>
  <c r="N12" i="3"/>
  <c r="J12" i="3"/>
  <c r="F12" i="3"/>
  <c r="P8" i="3"/>
  <c r="N8" i="3"/>
  <c r="J8" i="3"/>
  <c r="F8" i="3"/>
  <c r="N11" i="7" l="1"/>
  <c r="BE11" i="7"/>
  <c r="L11" i="7" s="1"/>
  <c r="N14" i="7"/>
  <c r="BE14" i="7"/>
  <c r="L14" i="7" s="1"/>
  <c r="N8" i="7"/>
  <c r="BE8" i="7"/>
  <c r="L8" i="7" s="1"/>
  <c r="BE10" i="7"/>
  <c r="L10" i="7" s="1"/>
  <c r="N10" i="7"/>
  <c r="N12" i="7"/>
  <c r="BE12" i="7"/>
  <c r="L12" i="7" s="1"/>
  <c r="P7" i="3"/>
  <c r="N7" i="7" s="1"/>
  <c r="BE7" i="7" s="1"/>
  <c r="L7" i="3"/>
  <c r="J7" i="7" s="1"/>
  <c r="BA7" i="7" s="1"/>
  <c r="H7" i="7" s="1"/>
  <c r="H7" i="3"/>
  <c r="F7" i="7" s="1"/>
  <c r="AA7" i="7" s="1"/>
  <c r="D7" i="7" s="1"/>
  <c r="D14" i="23"/>
  <c r="D13" i="23"/>
  <c r="D12" i="23"/>
  <c r="P27" i="1"/>
  <c r="M39" i="7" s="1"/>
  <c r="P20" i="1" l="1"/>
  <c r="L20" i="1"/>
  <c r="H20" i="1"/>
  <c r="P15" i="1"/>
  <c r="M27" i="7" s="1"/>
  <c r="N27" i="7" s="1"/>
  <c r="BE27" i="7" s="1"/>
  <c r="L15" i="1"/>
  <c r="I27" i="7" s="1"/>
  <c r="J27" i="7" s="1"/>
  <c r="BA27" i="7" s="1"/>
  <c r="H27" i="7" s="1"/>
  <c r="H15" i="1"/>
  <c r="E27" i="7" s="1"/>
  <c r="F27" i="7" s="1"/>
  <c r="AA27" i="7" s="1"/>
  <c r="D27" i="7" s="1"/>
  <c r="P11" i="1"/>
  <c r="M26" i="7" s="1"/>
  <c r="N26" i="7" s="1"/>
  <c r="BE26" i="7" s="1"/>
  <c r="L11" i="1"/>
  <c r="I26" i="7" s="1"/>
  <c r="J26" i="7" s="1"/>
  <c r="BA26" i="7" s="1"/>
  <c r="H26" i="7" s="1"/>
  <c r="H11" i="1"/>
  <c r="E26" i="7" s="1"/>
  <c r="F26" i="7" s="1"/>
  <c r="AA26" i="7" s="1"/>
  <c r="D26" i="7" s="1"/>
  <c r="P10" i="1"/>
  <c r="M25" i="7" s="1"/>
  <c r="N25" i="7" s="1"/>
  <c r="BE25" i="7" s="1"/>
  <c r="L10" i="1"/>
  <c r="I25" i="7" s="1"/>
  <c r="J25" i="7" s="1"/>
  <c r="BA25" i="7" s="1"/>
  <c r="H25" i="7" s="1"/>
  <c r="H10" i="1"/>
  <c r="E25" i="7" s="1"/>
  <c r="F25" i="7" s="1"/>
  <c r="AA25" i="7" s="1"/>
  <c r="D25" i="7" s="1"/>
  <c r="P23" i="1"/>
  <c r="M33" i="7" s="1"/>
  <c r="BE33" i="7" s="1"/>
  <c r="L23" i="1"/>
  <c r="I33" i="7" s="1"/>
  <c r="BA33" i="7" s="1"/>
  <c r="H33" i="7" s="1"/>
  <c r="H23" i="1"/>
  <c r="E33" i="7" s="1"/>
  <c r="AA33" i="7" s="1"/>
  <c r="D33" i="7" s="1"/>
  <c r="P22" i="1"/>
  <c r="M32" i="7" s="1"/>
  <c r="N32" i="7" s="1"/>
  <c r="BE32" i="7" s="1"/>
  <c r="L22" i="1"/>
  <c r="I32" i="7" s="1"/>
  <c r="J32" i="7" s="1"/>
  <c r="BA32" i="7" s="1"/>
  <c r="H32" i="7" s="1"/>
  <c r="H22" i="1"/>
  <c r="E32" i="7" s="1"/>
  <c r="F32" i="7" s="1"/>
  <c r="AA32" i="7" s="1"/>
  <c r="D32" i="7" s="1"/>
  <c r="G44" i="1" l="1"/>
  <c r="F44" i="1"/>
  <c r="G43" i="1"/>
  <c r="F43" i="1"/>
  <c r="G42" i="1"/>
  <c r="F42" i="1"/>
  <c r="G41" i="1"/>
  <c r="F41" i="1"/>
  <c r="G40" i="1"/>
  <c r="F40" i="1"/>
  <c r="H38" i="1"/>
  <c r="H39" i="1"/>
  <c r="L41" i="1"/>
  <c r="P41" i="1"/>
  <c r="L42" i="1"/>
  <c r="P42" i="1"/>
  <c r="L43" i="1"/>
  <c r="P43" i="1"/>
  <c r="L44" i="1"/>
  <c r="P44" i="1"/>
  <c r="L38" i="1"/>
  <c r="P38" i="1"/>
  <c r="L39" i="1"/>
  <c r="P39" i="1"/>
  <c r="L40" i="1"/>
  <c r="P40" i="1"/>
  <c r="G37" i="1"/>
  <c r="F37" i="1"/>
  <c r="G36" i="1"/>
  <c r="F36" i="1"/>
  <c r="G35" i="1"/>
  <c r="F35" i="1"/>
  <c r="F34" i="1"/>
  <c r="G33" i="1"/>
  <c r="F33" i="1"/>
  <c r="G30" i="1"/>
  <c r="F30" i="1"/>
  <c r="H40" i="1" l="1"/>
  <c r="H42" i="1"/>
  <c r="H44" i="1"/>
  <c r="H43" i="1"/>
  <c r="G35" i="3" l="1"/>
  <c r="G32" i="3"/>
  <c r="P50" i="3" l="1"/>
  <c r="L50" i="3"/>
  <c r="H50" i="3"/>
  <c r="N4" i="3" l="1"/>
  <c r="J4" i="3" l="1"/>
  <c r="O22" i="3"/>
  <c r="P22" i="3" s="1"/>
  <c r="K22" i="3"/>
  <c r="L22" i="3" s="1"/>
  <c r="G22" i="3"/>
  <c r="H22" i="3" s="1"/>
  <c r="P21" i="3"/>
  <c r="L21" i="3"/>
  <c r="K20" i="3" s="1"/>
  <c r="L20" i="3" s="1"/>
  <c r="H21" i="3"/>
  <c r="O18" i="3"/>
  <c r="P18" i="3" s="1"/>
  <c r="L18" i="3"/>
  <c r="G18" i="3"/>
  <c r="H18" i="3" s="1"/>
  <c r="P17" i="3"/>
  <c r="O16" i="3" s="1"/>
  <c r="L17" i="3"/>
  <c r="K16" i="3" s="1"/>
  <c r="L16" i="3" s="1"/>
  <c r="H17" i="3"/>
  <c r="P15" i="3"/>
  <c r="H15" i="3"/>
  <c r="O14" i="3"/>
  <c r="P14" i="3" s="1"/>
  <c r="K14" i="3"/>
  <c r="L14" i="3" s="1"/>
  <c r="G14" i="3"/>
  <c r="P13" i="3"/>
  <c r="O12" i="3" s="1"/>
  <c r="L13" i="3"/>
  <c r="K12" i="3" s="1"/>
  <c r="L12" i="3" s="1"/>
  <c r="H13" i="3"/>
  <c r="O10" i="3"/>
  <c r="P10" i="3" s="1"/>
  <c r="L10" i="3"/>
  <c r="G10" i="3"/>
  <c r="H10" i="3" s="1"/>
  <c r="P9" i="3"/>
  <c r="L9" i="3"/>
  <c r="K8" i="3" s="1"/>
  <c r="L8" i="3" s="1"/>
  <c r="H9" i="3"/>
  <c r="G8" i="3" s="1"/>
  <c r="H8" i="3" s="1"/>
  <c r="G16" i="3" l="1"/>
  <c r="H16" i="3" s="1"/>
  <c r="G20" i="3"/>
  <c r="H20" i="3" s="1"/>
  <c r="F12" i="7" s="1"/>
  <c r="O20" i="3"/>
  <c r="BA11" i="7"/>
  <c r="H11" i="7" s="1"/>
  <c r="J11" i="7"/>
  <c r="BA10" i="7"/>
  <c r="H10" i="7" s="1"/>
  <c r="J10" i="7"/>
  <c r="O8" i="3"/>
  <c r="BA8" i="7"/>
  <c r="H8" i="7" s="1"/>
  <c r="J8" i="7"/>
  <c r="AA12" i="7"/>
  <c r="D12" i="7" s="1"/>
  <c r="BA12" i="7"/>
  <c r="H12" i="7" s="1"/>
  <c r="J12" i="7"/>
  <c r="F11" i="7"/>
  <c r="AA11" i="7"/>
  <c r="D11" i="7" s="1"/>
  <c r="AA8" i="7"/>
  <c r="D8" i="7" s="1"/>
  <c r="F8" i="7"/>
  <c r="H14" i="3"/>
  <c r="G12" i="3" s="1"/>
  <c r="H12" i="3" s="1"/>
  <c r="AA10" i="7" s="1"/>
  <c r="D10" i="7" s="1"/>
  <c r="G34" i="1"/>
  <c r="L5" i="2"/>
  <c r="L4" i="7"/>
  <c r="BE4" i="7" s="1"/>
  <c r="BA2" i="7"/>
  <c r="L55" i="2"/>
  <c r="L54" i="2"/>
  <c r="BE2" i="7"/>
  <c r="P88" i="3"/>
  <c r="L88" i="3"/>
  <c r="H88" i="3"/>
  <c r="P87" i="3"/>
  <c r="L87" i="3"/>
  <c r="H87" i="3"/>
  <c r="P86" i="3"/>
  <c r="L86" i="3"/>
  <c r="H86" i="3"/>
  <c r="P85" i="3"/>
  <c r="L85" i="3"/>
  <c r="H85" i="3"/>
  <c r="P84" i="3"/>
  <c r="L84" i="3"/>
  <c r="H84" i="3"/>
  <c r="P83" i="3"/>
  <c r="L83" i="3"/>
  <c r="H83" i="3"/>
  <c r="P79" i="3"/>
  <c r="L79" i="3"/>
  <c r="H79" i="3"/>
  <c r="P78" i="3"/>
  <c r="L78" i="3"/>
  <c r="H78" i="3"/>
  <c r="P77" i="3"/>
  <c r="L77" i="3"/>
  <c r="H77" i="3"/>
  <c r="P76" i="3"/>
  <c r="L76" i="3"/>
  <c r="H76" i="3"/>
  <c r="P72" i="3"/>
  <c r="N31" i="7" s="1"/>
  <c r="L72" i="3"/>
  <c r="J31" i="7" s="1"/>
  <c r="H72" i="3"/>
  <c r="F31" i="7" s="1"/>
  <c r="P70" i="3"/>
  <c r="L70" i="3"/>
  <c r="H70" i="3"/>
  <c r="P69" i="3"/>
  <c r="L69" i="3"/>
  <c r="H69" i="3"/>
  <c r="P68" i="3"/>
  <c r="L68" i="3"/>
  <c r="H68" i="3"/>
  <c r="P67" i="3"/>
  <c r="L67" i="3"/>
  <c r="H67" i="3"/>
  <c r="P66" i="3"/>
  <c r="L66" i="3"/>
  <c r="L65" i="3" s="1"/>
  <c r="H66" i="3"/>
  <c r="P63" i="3"/>
  <c r="L63" i="3"/>
  <c r="H63" i="3"/>
  <c r="P62" i="3"/>
  <c r="L62" i="3"/>
  <c r="H62" i="3"/>
  <c r="P61" i="3"/>
  <c r="L61" i="3"/>
  <c r="H61" i="3"/>
  <c r="P60" i="3"/>
  <c r="L60" i="3"/>
  <c r="H60" i="3"/>
  <c r="P58" i="3"/>
  <c r="L58" i="3"/>
  <c r="H58" i="3"/>
  <c r="P57" i="3"/>
  <c r="L57" i="3"/>
  <c r="H57" i="3"/>
  <c r="P56" i="3"/>
  <c r="L56" i="3"/>
  <c r="H56" i="3"/>
  <c r="P55" i="3"/>
  <c r="L55" i="3"/>
  <c r="H55" i="3"/>
  <c r="G54" i="3" s="1"/>
  <c r="H54" i="3" s="1"/>
  <c r="P51" i="3"/>
  <c r="L51" i="3"/>
  <c r="H51" i="3"/>
  <c r="P49" i="3"/>
  <c r="L49" i="3"/>
  <c r="H49" i="3"/>
  <c r="P48" i="3"/>
  <c r="L48" i="3"/>
  <c r="H48" i="3"/>
  <c r="P47" i="3"/>
  <c r="L47" i="3"/>
  <c r="H47" i="3"/>
  <c r="G46" i="3" s="1"/>
  <c r="H46" i="3" s="1"/>
  <c r="P41" i="3"/>
  <c r="L41" i="3"/>
  <c r="H41" i="3"/>
  <c r="P40" i="3"/>
  <c r="L40" i="3"/>
  <c r="H40" i="3"/>
  <c r="P39" i="3"/>
  <c r="L39" i="3"/>
  <c r="H39" i="3"/>
  <c r="P38" i="3"/>
  <c r="L38" i="3"/>
  <c r="K37" i="3" s="1"/>
  <c r="H38" i="3"/>
  <c r="G37" i="3" s="1"/>
  <c r="H37" i="3" s="1"/>
  <c r="P35" i="3"/>
  <c r="L35" i="3"/>
  <c r="H35" i="3"/>
  <c r="P32" i="3"/>
  <c r="L32" i="3"/>
  <c r="H32" i="3"/>
  <c r="P30" i="3"/>
  <c r="L30" i="3"/>
  <c r="H30" i="3"/>
  <c r="P29" i="3"/>
  <c r="L29" i="3"/>
  <c r="H29" i="3"/>
  <c r="P28" i="3"/>
  <c r="L28" i="3"/>
  <c r="H28" i="3"/>
  <c r="P27" i="3"/>
  <c r="L27" i="3"/>
  <c r="H27" i="3"/>
  <c r="P26" i="3"/>
  <c r="L26" i="3"/>
  <c r="H26" i="3"/>
  <c r="P25" i="3"/>
  <c r="L25" i="3"/>
  <c r="H25" i="3"/>
  <c r="P37" i="1"/>
  <c r="L37" i="1"/>
  <c r="H37" i="1"/>
  <c r="P36" i="1"/>
  <c r="L36" i="1"/>
  <c r="H36" i="1"/>
  <c r="P35" i="1"/>
  <c r="L35" i="1"/>
  <c r="H35" i="1"/>
  <c r="P34" i="1"/>
  <c r="L34" i="1"/>
  <c r="H34" i="1"/>
  <c r="P33" i="1"/>
  <c r="L33" i="1"/>
  <c r="H33" i="1"/>
  <c r="P32" i="1"/>
  <c r="L32" i="1"/>
  <c r="H32" i="1"/>
  <c r="P31" i="1"/>
  <c r="L31" i="1"/>
  <c r="H31" i="1"/>
  <c r="P30" i="1"/>
  <c r="L30" i="1"/>
  <c r="H30" i="1"/>
  <c r="P29" i="1"/>
  <c r="L29" i="1"/>
  <c r="H29" i="1"/>
  <c r="P28" i="1"/>
  <c r="L28" i="1"/>
  <c r="H28" i="1"/>
  <c r="P21" i="1"/>
  <c r="L21" i="1"/>
  <c r="H21" i="1"/>
  <c r="P19" i="1"/>
  <c r="L19" i="1"/>
  <c r="H19" i="1"/>
  <c r="P18" i="1"/>
  <c r="L18" i="1"/>
  <c r="H18" i="1"/>
  <c r="P17" i="1"/>
  <c r="M29" i="7" s="1"/>
  <c r="BE29" i="7" s="1"/>
  <c r="L17" i="1"/>
  <c r="I29" i="7" s="1"/>
  <c r="BA29" i="7" s="1"/>
  <c r="H29" i="7" s="1"/>
  <c r="H17" i="1"/>
  <c r="E29" i="7" s="1"/>
  <c r="AA29" i="7" s="1"/>
  <c r="D29" i="7" s="1"/>
  <c r="P16" i="1"/>
  <c r="L16" i="1"/>
  <c r="H16" i="1"/>
  <c r="P14" i="1"/>
  <c r="L14" i="1"/>
  <c r="H14" i="1"/>
  <c r="P13" i="1"/>
  <c r="L13" i="1"/>
  <c r="H13" i="1"/>
  <c r="P12" i="1"/>
  <c r="L12" i="1"/>
  <c r="H12" i="1"/>
  <c r="P7" i="1"/>
  <c r="L7" i="1"/>
  <c r="H7" i="1"/>
  <c r="O82" i="3" l="1"/>
  <c r="P82" i="3" s="1"/>
  <c r="BE35" i="7" s="1"/>
  <c r="L35" i="7" s="1"/>
  <c r="G65" i="3"/>
  <c r="H65" i="3" s="1"/>
  <c r="L37" i="3"/>
  <c r="J14" i="7" s="1"/>
  <c r="O37" i="3"/>
  <c r="O54" i="3"/>
  <c r="P54" i="3" s="1"/>
  <c r="K54" i="3"/>
  <c r="L54" i="3" s="1"/>
  <c r="O65" i="3"/>
  <c r="P65" i="3" s="1"/>
  <c r="G75" i="3"/>
  <c r="H75" i="3" s="1"/>
  <c r="AA31" i="7" s="1"/>
  <c r="D31" i="7" s="1"/>
  <c r="F35" i="7"/>
  <c r="K75" i="3"/>
  <c r="L75" i="3" s="1"/>
  <c r="BA31" i="7" s="1"/>
  <c r="H31" i="7" s="1"/>
  <c r="J35" i="7"/>
  <c r="AA21" i="7"/>
  <c r="D21" i="7" s="1"/>
  <c r="F21" i="7"/>
  <c r="F18" i="7"/>
  <c r="AA18" i="7"/>
  <c r="D18" i="7" s="1"/>
  <c r="O75" i="3"/>
  <c r="P75" i="3" s="1"/>
  <c r="BE31" i="7" s="1"/>
  <c r="L31" i="7" s="1"/>
  <c r="N35" i="7"/>
  <c r="J24" i="7"/>
  <c r="BA24" i="7"/>
  <c r="H24" i="7" s="1"/>
  <c r="O27" i="1"/>
  <c r="N27" i="1"/>
  <c r="AA14" i="7"/>
  <c r="D14" i="7" s="1"/>
  <c r="F14" i="7"/>
  <c r="O46" i="3"/>
  <c r="P46" i="3" s="1"/>
  <c r="K46" i="3"/>
  <c r="L46" i="3" s="1"/>
  <c r="O59" i="3"/>
  <c r="P59" i="3" s="1"/>
  <c r="K59" i="3"/>
  <c r="L59" i="3" s="1"/>
  <c r="G82" i="3"/>
  <c r="H82" i="3" s="1"/>
  <c r="AA35" i="7" s="1"/>
  <c r="D35" i="7" s="1"/>
  <c r="AA24" i="7"/>
  <c r="D24" i="7" s="1"/>
  <c r="F24" i="7"/>
  <c r="K82" i="3"/>
  <c r="L82" i="3" s="1"/>
  <c r="BA35" i="7" s="1"/>
  <c r="H35" i="7" s="1"/>
  <c r="F10" i="7"/>
  <c r="K27" i="1"/>
  <c r="L27" i="1" s="1"/>
  <c r="I39" i="7" s="1"/>
  <c r="L27" i="7"/>
  <c r="L26" i="2" s="1"/>
  <c r="L25" i="2" s="1"/>
  <c r="L32" i="7"/>
  <c r="L60" i="2" s="1"/>
  <c r="L20" i="7"/>
  <c r="L15" i="2" s="1"/>
  <c r="L19" i="7"/>
  <c r="L14" i="2" s="1"/>
  <c r="L7" i="7"/>
  <c r="L47" i="2" s="1"/>
  <c r="L26" i="7"/>
  <c r="L24" i="2" s="1"/>
  <c r="L23" i="2" s="1"/>
  <c r="L33" i="7"/>
  <c r="L61" i="2" s="1"/>
  <c r="L25" i="7"/>
  <c r="L18" i="2" s="1"/>
  <c r="L17" i="2" s="1"/>
  <c r="L23" i="7"/>
  <c r="L38" i="2" s="1"/>
  <c r="L30" i="7"/>
  <c r="L39" i="2" s="1"/>
  <c r="L34" i="7"/>
  <c r="L57" i="2" s="1"/>
  <c r="G59" i="3"/>
  <c r="H59" i="3" s="1"/>
  <c r="L41" i="2"/>
  <c r="L40" i="2" s="1"/>
  <c r="P33" i="3"/>
  <c r="P36" i="3"/>
  <c r="L56" i="2"/>
  <c r="L31" i="2"/>
  <c r="L30" i="2" s="1"/>
  <c r="L48" i="2"/>
  <c r="N6" i="1"/>
  <c r="O6" i="1"/>
  <c r="BA14" i="7" l="1"/>
  <c r="H14" i="7" s="1"/>
  <c r="J6" i="1"/>
  <c r="K6" i="1"/>
  <c r="J22" i="7"/>
  <c r="BA22" i="7"/>
  <c r="H22" i="7" s="1"/>
  <c r="BE18" i="7"/>
  <c r="L18" i="7" s="1"/>
  <c r="L20" i="2" s="1"/>
  <c r="L19" i="2" s="1"/>
  <c r="L16" i="2" s="1"/>
  <c r="N18" i="7"/>
  <c r="BE22" i="7"/>
  <c r="L22" i="7" s="1"/>
  <c r="L35" i="2" s="1"/>
  <c r="N22" i="7"/>
  <c r="J18" i="7"/>
  <c r="BA18" i="7"/>
  <c r="H18" i="7" s="1"/>
  <c r="BE24" i="7"/>
  <c r="L24" i="7" s="1"/>
  <c r="L44" i="2" s="1"/>
  <c r="L43" i="2" s="1"/>
  <c r="L42" i="2" s="1"/>
  <c r="N24" i="7"/>
  <c r="AA22" i="7"/>
  <c r="D22" i="7" s="1"/>
  <c r="F22" i="7"/>
  <c r="BA21" i="7"/>
  <c r="H21" i="7" s="1"/>
  <c r="J21" i="7"/>
  <c r="BE21" i="7"/>
  <c r="L21" i="7" s="1"/>
  <c r="L64" i="2" s="1"/>
  <c r="L63" i="2" s="1"/>
  <c r="L62" i="2" s="1"/>
  <c r="N21" i="7"/>
  <c r="O24" i="3"/>
  <c r="P24" i="3" s="1"/>
  <c r="BE13" i="7" s="1"/>
  <c r="L13" i="7" s="1"/>
  <c r="BE39" i="7"/>
  <c r="BA39" i="7"/>
  <c r="H39" i="7" s="1"/>
  <c r="L53" i="2"/>
  <c r="L46" i="2"/>
  <c r="L45" i="2" s="1"/>
  <c r="L37" i="2"/>
  <c r="L59" i="2"/>
  <c r="L58" i="2" s="1"/>
  <c r="L22" i="2"/>
  <c r="L29" i="7"/>
  <c r="L36" i="2" s="1"/>
  <c r="L52" i="2"/>
  <c r="L51" i="2" s="1"/>
  <c r="P6" i="1"/>
  <c r="O11" i="3"/>
  <c r="N11" i="3" s="1"/>
  <c r="J5" i="2"/>
  <c r="H5" i="2"/>
  <c r="F4" i="3"/>
  <c r="L6" i="1" l="1"/>
  <c r="N13" i="7"/>
  <c r="L34" i="2"/>
  <c r="L13" i="2"/>
  <c r="L50" i="2"/>
  <c r="P11" i="3"/>
  <c r="N1" i="7"/>
  <c r="N9" i="7" l="1"/>
  <c r="BE9" i="7"/>
  <c r="L9" i="7" s="1"/>
  <c r="L12" i="2" s="1"/>
  <c r="L11" i="2" s="1"/>
  <c r="L49" i="2"/>
  <c r="N2" i="7"/>
  <c r="AA2" i="7"/>
  <c r="E10" i="2" l="1"/>
  <c r="F10" i="2"/>
  <c r="G10" i="2"/>
  <c r="G12" i="2"/>
  <c r="E28" i="2"/>
  <c r="F28" i="2"/>
  <c r="G28" i="2"/>
  <c r="A18" i="7" l="1"/>
  <c r="E20" i="2" s="1"/>
  <c r="B18" i="7"/>
  <c r="F20" i="2" s="1"/>
  <c r="C18" i="7"/>
  <c r="G20" i="2" s="1"/>
  <c r="A19" i="7"/>
  <c r="E14" i="2" s="1"/>
  <c r="B19" i="7"/>
  <c r="F14" i="2" s="1"/>
  <c r="C19" i="7"/>
  <c r="G14" i="2" s="1"/>
  <c r="A20" i="7"/>
  <c r="E15" i="2" s="1"/>
  <c r="B20" i="7"/>
  <c r="F15" i="2" s="1"/>
  <c r="C20" i="7"/>
  <c r="G15" i="2" s="1"/>
  <c r="A21" i="7"/>
  <c r="E64" i="2" s="1"/>
  <c r="B21" i="7"/>
  <c r="F64" i="2" s="1"/>
  <c r="C21" i="7"/>
  <c r="G64" i="2" s="1"/>
  <c r="A22" i="7"/>
  <c r="E35" i="2" s="1"/>
  <c r="B22" i="7"/>
  <c r="F35" i="2" s="1"/>
  <c r="C22" i="7"/>
  <c r="G35" i="2" s="1"/>
  <c r="A23" i="7"/>
  <c r="E38" i="2" s="1"/>
  <c r="B23" i="7"/>
  <c r="F38" i="2" s="1"/>
  <c r="C23" i="7"/>
  <c r="G38" i="2" s="1"/>
  <c r="A24" i="7"/>
  <c r="E44" i="2" s="1"/>
  <c r="B24" i="7"/>
  <c r="F44" i="2" s="1"/>
  <c r="C24" i="7"/>
  <c r="G44" i="2" s="1"/>
  <c r="A25" i="7"/>
  <c r="E18" i="2" s="1"/>
  <c r="B25" i="7"/>
  <c r="F18" i="2" s="1"/>
  <c r="C25" i="7"/>
  <c r="G18" i="2" s="1"/>
  <c r="A26" i="7"/>
  <c r="E24" i="2" s="1"/>
  <c r="B26" i="7"/>
  <c r="F24" i="2" s="1"/>
  <c r="C26" i="7"/>
  <c r="G24" i="2" s="1"/>
  <c r="A27" i="7"/>
  <c r="E26" i="2" s="1"/>
  <c r="B27" i="7"/>
  <c r="F26" i="2" s="1"/>
  <c r="C27" i="7"/>
  <c r="G26" i="2" s="1"/>
  <c r="A28" i="7"/>
  <c r="E33" i="2" s="1"/>
  <c r="B28" i="7"/>
  <c r="F33" i="2" s="1"/>
  <c r="C28" i="7"/>
  <c r="G33" i="2" s="1"/>
  <c r="A29" i="7"/>
  <c r="E36" i="2" s="1"/>
  <c r="B29" i="7"/>
  <c r="F36" i="2" s="1"/>
  <c r="C29" i="7"/>
  <c r="G36" i="2" s="1"/>
  <c r="A30" i="7"/>
  <c r="E39" i="2" s="1"/>
  <c r="B30" i="7"/>
  <c r="F39" i="2" s="1"/>
  <c r="C30" i="7"/>
  <c r="G39" i="2" s="1"/>
  <c r="A31" i="7"/>
  <c r="E52" i="2" s="1"/>
  <c r="B31" i="7"/>
  <c r="F52" i="2" s="1"/>
  <c r="C31" i="7"/>
  <c r="G52" i="2" s="1"/>
  <c r="A32" i="7"/>
  <c r="E60" i="2" s="1"/>
  <c r="B32" i="7"/>
  <c r="F60" i="2" s="1"/>
  <c r="C32" i="7"/>
  <c r="G60" i="2" s="1"/>
  <c r="A33" i="7"/>
  <c r="E61" i="2" s="1"/>
  <c r="B33" i="7"/>
  <c r="F61" i="2" s="1"/>
  <c r="C33" i="7"/>
  <c r="G61" i="2" s="1"/>
  <c r="A34" i="7"/>
  <c r="E57" i="2" s="1"/>
  <c r="B34" i="7"/>
  <c r="F57" i="2" s="1"/>
  <c r="C34" i="7"/>
  <c r="G57" i="2" s="1"/>
  <c r="A35" i="7"/>
  <c r="E31" i="2" s="1"/>
  <c r="B35" i="7"/>
  <c r="F31" i="2" s="1"/>
  <c r="C35" i="7"/>
  <c r="G31" i="2" s="1"/>
  <c r="A7" i="7"/>
  <c r="E47" i="2" s="1"/>
  <c r="B7" i="7"/>
  <c r="F47" i="2" s="1"/>
  <c r="C7" i="7"/>
  <c r="G47" i="2" s="1"/>
  <c r="A8" i="7"/>
  <c r="E41" i="2" s="1"/>
  <c r="B8" i="7"/>
  <c r="F41" i="2" s="1"/>
  <c r="C8" i="7"/>
  <c r="G41" i="2" s="1"/>
  <c r="H41" i="2"/>
  <c r="H40" i="2" s="1"/>
  <c r="A9" i="7"/>
  <c r="E12" i="2" s="1"/>
  <c r="B9" i="7"/>
  <c r="F12" i="2" s="1"/>
  <c r="A10" i="7"/>
  <c r="E54" i="2" s="1"/>
  <c r="B10" i="7"/>
  <c r="F54" i="2" s="1"/>
  <c r="C10" i="7"/>
  <c r="G54" i="2" s="1"/>
  <c r="A11" i="7"/>
  <c r="E55" i="2" s="1"/>
  <c r="B11" i="7"/>
  <c r="F55" i="2" s="1"/>
  <c r="C11" i="7"/>
  <c r="G55" i="2" s="1"/>
  <c r="H55" i="2"/>
  <c r="A12" i="7"/>
  <c r="E56" i="2" s="1"/>
  <c r="B12" i="7"/>
  <c r="F56" i="2" s="1"/>
  <c r="C12" i="7"/>
  <c r="G56" i="2" s="1"/>
  <c r="H56" i="2"/>
  <c r="A13" i="7"/>
  <c r="E13" i="2" s="1"/>
  <c r="B13" i="7"/>
  <c r="F13" i="2" s="1"/>
  <c r="C13" i="7"/>
  <c r="G13" i="2" s="1"/>
  <c r="A14" i="7"/>
  <c r="E48" i="2" s="1"/>
  <c r="B14" i="7"/>
  <c r="F48" i="2" s="1"/>
  <c r="C14" i="7"/>
  <c r="G48" i="2" s="1"/>
  <c r="H4" i="7"/>
  <c r="BA4" i="7" s="1"/>
  <c r="J31" i="2" l="1"/>
  <c r="J30" i="2" s="1"/>
  <c r="H31" i="2"/>
  <c r="H30" i="2" s="1"/>
  <c r="J44" i="2"/>
  <c r="J43" i="2" s="1"/>
  <c r="J42" i="2" s="1"/>
  <c r="H44" i="2"/>
  <c r="H43" i="2" s="1"/>
  <c r="J35" i="2"/>
  <c r="H35" i="2"/>
  <c r="J64" i="2"/>
  <c r="J63" i="2" s="1"/>
  <c r="J62" i="2" s="1"/>
  <c r="H64" i="2"/>
  <c r="H63" i="2" s="1"/>
  <c r="J20" i="2"/>
  <c r="J19" i="2" s="1"/>
  <c r="H20" i="2"/>
  <c r="H19" i="2" s="1"/>
  <c r="J48" i="2"/>
  <c r="H48" i="2"/>
  <c r="J41" i="2"/>
  <c r="J40" i="2" s="1"/>
  <c r="J56" i="2"/>
  <c r="L28" i="7" l="1"/>
  <c r="L33" i="2" s="1"/>
  <c r="L32" i="2" s="1"/>
  <c r="H52" i="2"/>
  <c r="H51" i="2" s="1"/>
  <c r="J52" i="2"/>
  <c r="J51" i="2" s="1"/>
  <c r="H42" i="2"/>
  <c r="H62" i="2"/>
  <c r="J55" i="2"/>
  <c r="L29" i="2" l="1"/>
  <c r="L21" i="2" s="1"/>
  <c r="D4" i="7" l="1"/>
  <c r="AA4" i="7" l="1"/>
  <c r="L33" i="3"/>
  <c r="L36" i="3" l="1"/>
  <c r="K24" i="3" s="1"/>
  <c r="L24" i="3" s="1"/>
  <c r="H57" i="2"/>
  <c r="H33" i="2"/>
  <c r="H32" i="2" s="1"/>
  <c r="H26" i="2"/>
  <c r="H25" i="2" s="1"/>
  <c r="J13" i="7" l="1"/>
  <c r="BA13" i="7"/>
  <c r="H13" i="7" s="1"/>
  <c r="J13" i="2" s="1"/>
  <c r="K11" i="3"/>
  <c r="H60" i="2"/>
  <c r="J18" i="2"/>
  <c r="J17" i="2" s="1"/>
  <c r="H14" i="2"/>
  <c r="H38" i="2"/>
  <c r="H61" i="2"/>
  <c r="J39" i="2"/>
  <c r="H18" i="2"/>
  <c r="H17" i="2" s="1"/>
  <c r="J24" i="2"/>
  <c r="J23" i="2" s="1"/>
  <c r="H15" i="2"/>
  <c r="J38" i="2"/>
  <c r="H24" i="2"/>
  <c r="H23" i="2" s="1"/>
  <c r="J26" i="2"/>
  <c r="J25" i="2" s="1"/>
  <c r="H39" i="2"/>
  <c r="J14" i="2"/>
  <c r="J61" i="2"/>
  <c r="J60" i="2"/>
  <c r="J15" i="2"/>
  <c r="J33" i="2"/>
  <c r="J32" i="2" s="1"/>
  <c r="J57" i="2"/>
  <c r="J54" i="2"/>
  <c r="H54" i="2"/>
  <c r="H53" i="2" s="1"/>
  <c r="J47" i="2"/>
  <c r="J46" i="2" s="1"/>
  <c r="H47" i="2"/>
  <c r="H46" i="2" s="1"/>
  <c r="L11" i="3" l="1"/>
  <c r="J1" i="7"/>
  <c r="J37" i="2"/>
  <c r="H37" i="2"/>
  <c r="J45" i="2"/>
  <c r="J16" i="2"/>
  <c r="J53" i="2"/>
  <c r="J50" i="2" s="1"/>
  <c r="J59" i="2"/>
  <c r="J58" i="2" s="1"/>
  <c r="J22" i="2"/>
  <c r="H45" i="2"/>
  <c r="H22" i="2"/>
  <c r="H16" i="2"/>
  <c r="H59" i="2"/>
  <c r="H50" i="2"/>
  <c r="H36" i="2"/>
  <c r="H34" i="2" s="1"/>
  <c r="J36" i="2"/>
  <c r="J34" i="2" s="1"/>
  <c r="J9" i="7" l="1"/>
  <c r="BA9" i="7"/>
  <c r="H9" i="7" s="1"/>
  <c r="J12" i="2" s="1"/>
  <c r="J11" i="2" s="1"/>
  <c r="J2" i="7"/>
  <c r="J29" i="2"/>
  <c r="J49" i="2"/>
  <c r="H29" i="2"/>
  <c r="H21" i="2" s="1"/>
  <c r="H58" i="2"/>
  <c r="H49" i="2" s="1"/>
  <c r="J21" i="2" l="1"/>
  <c r="R3" i="22"/>
  <c r="G36" i="3" s="1"/>
  <c r="H36" i="3" s="1"/>
  <c r="S3" i="22" l="1"/>
  <c r="G33" i="3" s="1"/>
  <c r="H33" i="3" s="1"/>
  <c r="G24" i="3" s="1"/>
  <c r="H24" i="3" s="1"/>
  <c r="AA13" i="7" l="1"/>
  <c r="D13" i="7" s="1"/>
  <c r="H13" i="2" s="1"/>
  <c r="F13" i="7"/>
  <c r="G11" i="3"/>
  <c r="F11" i="3" l="1"/>
  <c r="H11" i="3" s="1"/>
  <c r="AA9" i="7" l="1"/>
  <c r="D9" i="7" s="1"/>
  <c r="H12" i="2" s="1"/>
  <c r="H11" i="2" s="1"/>
  <c r="F9" i="7"/>
  <c r="H41" i="1" l="1"/>
  <c r="G27" i="1" l="1"/>
  <c r="F27" i="1"/>
  <c r="AA39" i="7" l="1"/>
  <c r="D39" i="7" s="1"/>
  <c r="H27" i="1"/>
  <c r="E39" i="7" s="1"/>
  <c r="G6" i="1" l="1"/>
  <c r="F6" i="1"/>
  <c r="L39" i="7" l="1"/>
  <c r="L10" i="2" s="1"/>
  <c r="L9" i="2" s="1"/>
  <c r="J10" i="2"/>
  <c r="J9" i="2" s="1"/>
  <c r="H10" i="2"/>
  <c r="H9" i="2" s="1"/>
  <c r="H6" i="1"/>
  <c r="F1" i="7"/>
  <c r="F2" i="7"/>
  <c r="L8" i="2" l="1"/>
  <c r="L7" i="2" s="1"/>
  <c r="H8" i="2"/>
  <c r="J8" i="2"/>
  <c r="L6" i="2" l="1"/>
  <c r="H7" i="2"/>
  <c r="J7" i="2"/>
  <c r="H6" i="2" l="1"/>
  <c r="J6" i="2"/>
</calcChain>
</file>

<file path=xl/sharedStrings.xml><?xml version="1.0" encoding="utf-8"?>
<sst xmlns="http://schemas.openxmlformats.org/spreadsheetml/2006/main" count="1095" uniqueCount="503">
  <si>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</si>
  <si>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</si>
  <si>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</si>
  <si>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</si>
  <si>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</si>
  <si>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</si>
  <si>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</si>
  <si>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</si>
  <si>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</si>
  <si>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</si>
  <si>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</si>
  <si>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</si>
  <si>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</si>
  <si>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</si>
  <si>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</si>
  <si>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</si>
  <si>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</si>
  <si>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</si>
  <si>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</si>
  <si>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</si>
  <si>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</si>
  <si>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</si>
  <si>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</si>
  <si>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</si>
  <si>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</si>
  <si>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</si>
  <si>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</si>
  <si>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</si>
  <si>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</si>
  <si>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</si>
  <si>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</si>
  <si>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</si>
  <si>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</si>
  <si>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</si>
  <si>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</si>
  <si>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</si>
  <si>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</si>
  <si>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</si>
  <si>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</si>
  <si>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</si>
  <si>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</si>
  <si>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</si>
  <si>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</si>
  <si>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</si>
  <si>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</si>
  <si>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</si>
  <si>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</si>
  <si>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</si>
  <si>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</si>
  <si>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</si>
  <si>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</si>
  <si>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</si>
  <si>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</si>
  <si>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</si>
  <si>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</si>
  <si>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</si>
  <si>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</si>
  <si>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</si>
  <si>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</si>
  <si>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</si>
  <si>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</si>
  <si>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</si>
  <si>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</si>
  <si>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</si>
  <si>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</si>
  <si>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</si>
  <si>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</si>
  <si>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</si>
  <si>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</si>
  <si>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</si>
  <si>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</si>
  <si>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</si>
  <si>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</si>
  <si>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</si>
  <si>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</si>
  <si>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</si>
  <si>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</si>
  <si>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</si>
  <si>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</si>
  <si>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</si>
  <si>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</si>
  <si>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</si>
  <si>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</si>
  <si>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</si>
  <si>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</si>
  <si>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</si>
  <si>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</si>
  <si>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</si>
  <si>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</si>
  <si>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</si>
  <si>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</si>
  <si>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</si>
  <si>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</si>
  <si>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</si>
  <si>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</si>
  <si>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</si>
  <si>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</si>
  <si>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</si>
  <si>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</si>
  <si>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</si>
  <si>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</si>
  <si>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</si>
  <si>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</si>
  <si>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</si>
  <si>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</si>
  <si>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</si>
  <si>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</si>
  <si>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</si>
  <si>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</si>
  <si>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</si>
  <si>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</si>
  <si>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</si>
  <si>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</si>
  <si>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</si>
  <si>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</si>
  <si>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</si>
  <si>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</si>
  <si>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</si>
  <si>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</si>
  <si>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</si>
  <si>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</si>
  <si>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</si>
  <si>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</si>
  <si>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</si>
  <si>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</si>
  <si>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</si>
  <si>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</si>
  <si>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</si>
  <si>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</si>
  <si>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I50-1</t>
  </si>
  <si>
    <t>I50-2</t>
  </si>
  <si>
    <t>I50-3</t>
  </si>
  <si>
    <t>I50-4</t>
  </si>
  <si>
    <t>I50-6</t>
  </si>
  <si>
    <t>I50-7</t>
  </si>
  <si>
    <t>I50-8</t>
  </si>
  <si>
    <t>I50-9</t>
  </si>
  <si>
    <t>I50-5</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</si>
  <si>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</si>
  <si>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</si>
  <si>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</si>
  <si>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</si>
  <si>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</si>
  <si>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</si>
  <si>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</si>
  <si>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</si>
  <si>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</si>
  <si>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</si>
  <si>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</si>
  <si>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</si>
  <si>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</si>
  <si>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</si>
  <si>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</si>
  <si>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</si>
  <si>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</si>
  <si>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</si>
  <si>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</si>
  <si>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</si>
  <si>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</si>
  <si>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Nº</t>
  </si>
  <si>
    <t>I25</t>
  </si>
  <si>
    <t>I44</t>
  </si>
  <si>
    <t>I45</t>
  </si>
  <si>
    <t>Nº PDI que imparte docencia en titulación</t>
  </si>
  <si>
    <t>Descripcion e Fonte de Información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</si>
  <si>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</si>
  <si>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</si>
  <si>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</si>
  <si>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</si>
  <si>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</si>
  <si>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</si>
  <si>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</si>
  <si>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</si>
  <si>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</si>
  <si>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</si>
  <si>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</si>
  <si>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</si>
  <si>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</si>
  <si>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</si>
  <si>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</si>
  <si>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</si>
  <si>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</si>
  <si>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</si>
  <si>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</si>
  <si>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</si>
  <si>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</si>
  <si>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</si>
  <si>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</si>
  <si>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</si>
  <si>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</si>
  <si>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</si>
  <si>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</si>
  <si>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xml:space="preserve">% Obxectivos conseguidos </t>
  </si>
  <si>
    <t>% Consecución</t>
  </si>
  <si>
    <t>I50-11</t>
  </si>
  <si>
    <t>I50-12</t>
  </si>
  <si>
    <t>I50-13</t>
  </si>
  <si>
    <t>I50-14</t>
  </si>
  <si>
    <t>I50-15</t>
  </si>
  <si>
    <t>I50-16</t>
  </si>
  <si>
    <t>I50-17</t>
  </si>
  <si>
    <t>Este indicador está establecido polo centro, e está asociado ao centro. Indicar o resultado e a meta asociada.</t>
  </si>
  <si>
    <t>DE-02  Seguimento e Medición</t>
  </si>
  <si>
    <t xml:space="preserve">Satisfacción do Profesorado cos recursos materiais e servizos </t>
  </si>
  <si>
    <t>I50-10</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</si>
  <si>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</si>
  <si>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</si>
  <si>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</si>
  <si>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</si>
  <si>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</si>
  <si>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</si>
  <si>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</si>
  <si>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</si>
  <si>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</si>
  <si>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</si>
  <si>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</si>
  <si>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</si>
  <si>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</si>
  <si>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</si>
  <si>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</si>
  <si>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</si>
  <si>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</si>
  <si>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</si>
  <si>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</si>
  <si>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</si>
  <si>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</si>
  <si>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</si>
  <si>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</si>
  <si>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</si>
  <si>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</si>
  <si>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I10-7
I10-10</t>
  </si>
  <si>
    <t>Área de Calidade</t>
  </si>
  <si>
    <t>Índice</t>
  </si>
  <si>
    <t>Resumo dos Resultados</t>
  </si>
  <si>
    <t>Resultados por procedementos</t>
  </si>
  <si>
    <t>Indicadores de Centro</t>
  </si>
  <si>
    <t>Indicadores do Sistema de Garantía de Calidade</t>
  </si>
  <si>
    <t>Cadro de Mando da Escola de Enxeñaría Forestal</t>
  </si>
  <si>
    <t>Escola de Enxeñaría Forestal</t>
  </si>
  <si>
    <t>Indicadores de Grao en Enxeñaría Forestal</t>
  </si>
  <si>
    <t>Panel de indicadores- Cadro de mando do Grao en Enxeñaría Forestal</t>
  </si>
  <si>
    <t>Grao en Enxeñaría Forestal</t>
  </si>
  <si>
    <t>P03G370V01</t>
  </si>
  <si>
    <t>Observacións</t>
  </si>
  <si>
    <t>Datos</t>
  </si>
  <si>
    <t>Resultados</t>
  </si>
  <si>
    <t>Meta Taxa de éxito</t>
  </si>
  <si>
    <t>Meta Taxa de Rendemento</t>
  </si>
  <si>
    <t>Acada a meta de éxito</t>
  </si>
  <si>
    <t>Acada a meta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</si>
  <si>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</si>
  <si>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</si>
  <si>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</si>
  <si>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</si>
  <si>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</si>
  <si>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</si>
  <si>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</si>
  <si>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</si>
  <si>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</si>
  <si>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</si>
  <si>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</si>
  <si>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</si>
  <si>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</si>
  <si>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</si>
  <si>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</si>
  <si>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</si>
  <si>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</si>
  <si>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</si>
  <si>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</si>
  <si>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</si>
  <si>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</si>
  <si>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</si>
  <si>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</si>
  <si>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</si>
  <si>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</si>
  <si>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</si>
  <si>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</si>
  <si>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</si>
  <si>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</si>
  <si>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</si>
  <si>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</si>
  <si>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AC-01: Acceso, evolución e Expedición de Titulos Oficiais</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</si>
  <si>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</si>
  <si>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</si>
  <si>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r>
      <t xml:space="preserve">Só Cubrir a Meta entre os valores [0-10]
</t>
    </r>
    <r>
      <rPr>
        <sz val="10"/>
        <rFont val="Calibri"/>
        <family val="2"/>
        <scheme val="minor"/>
      </rPr>
      <t xml:space="preserve">Nº dos obxectivos I50-1 ata I50-10 que se acadan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</si>
  <si>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</si>
  <si>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</si>
  <si>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</si>
  <si>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</si>
  <si>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</si>
  <si>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</si>
  <si>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rPr>
        <b/>
        <sz val="10"/>
        <rFont val="Calibri"/>
        <family val="2"/>
        <scheme val="minor"/>
      </rPr>
      <t xml:space="preserve">Só cubrir o Resultado, é un indicador informativo
</t>
    </r>
    <r>
      <rPr>
        <sz val="10"/>
        <rFont val="Calibri"/>
        <family val="2"/>
        <scheme val="minor"/>
      </rPr>
      <t>Introducir a inserción laboral da da titulación da secretaría virtual
https://secretaria.uvigo.gal/uv/web/transparencia/grupo/show/5/69</t>
    </r>
  </si>
  <si>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</si>
  <si>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</si>
  <si>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</si>
  <si>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</si>
  <si>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</si>
  <si>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</si>
  <si>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</si>
  <si>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</si>
  <si>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</si>
  <si>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</si>
  <si>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</si>
  <si>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t>Consecución</t>
  </si>
  <si>
    <t>AC-01: Acceso, Evolución e Expedición de Titulos Oficiais</t>
  </si>
  <si>
    <t>Indicadores de formación do PDI</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</si>
  <si>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</si>
  <si>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</si>
  <si>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r>
      <rPr>
        <b/>
        <sz val="10"/>
        <rFont val="Calibri"/>
        <family val="2"/>
        <scheme val="minor"/>
      </rPr>
      <t xml:space="preserve">Só cubrir o Resultado, é un indicador informativo
</t>
    </r>
    <r>
      <rPr>
        <sz val="10"/>
        <rFont val="Calibri"/>
        <family val="2"/>
        <scheme val="minor"/>
      </rPr>
      <t>Nº de estudantado incluído no PAT</t>
    </r>
  </si>
  <si>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</si>
  <si>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a</t>
  </si>
  <si>
    <t xml:space="preserve">Nº dos obxectivos I3-1 e I3-2 que se acadan </t>
  </si>
  <si>
    <t xml:space="preserve">Nº dos obxectivos I5-1 e I5-2 que se acadan </t>
  </si>
  <si>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</si>
  <si>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</si>
  <si>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</si>
  <si>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</si>
  <si>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</si>
  <si>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</si>
  <si>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</si>
  <si>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</si>
  <si>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</si>
  <si>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Satisfacción do Profesorado coa orientación académica recibida no centro</t>
  </si>
  <si>
    <t>I24-4</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</si>
  <si>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</si>
  <si>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</si>
  <si>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</si>
  <si>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</si>
  <si>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</si>
  <si>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</si>
  <si>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</si>
  <si>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</si>
  <si>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</si>
  <si>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</si>
  <si>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</si>
  <si>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</si>
  <si>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</si>
  <si>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</si>
  <si>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</si>
  <si>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</si>
  <si>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I20-5</t>
  </si>
  <si>
    <t>Índice de satisfacción de entidades empregadoras coas titulacións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</si>
  <si>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</si>
  <si>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</si>
  <si>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</si>
  <si>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t>Grado en Ingeniería Forestal</t>
  </si>
  <si>
    <t>Expresión gráfica: Expresión gráfica y cartografía</t>
  </si>
  <si>
    <t>2023/24</t>
  </si>
  <si>
    <t>Física: Física I</t>
  </si>
  <si>
    <t>Matemáticas: Matemáticas e informática</t>
  </si>
  <si>
    <t>Fundamentos de economía de la empresa</t>
  </si>
  <si>
    <t>Biología: Biología vegetal</t>
  </si>
  <si>
    <t>Física: Física II</t>
  </si>
  <si>
    <t>Matemáticas: Ampliación de matemáticas</t>
  </si>
  <si>
    <t>Química: Química</t>
  </si>
  <si>
    <t>Matemáticas: Estadística</t>
  </si>
  <si>
    <t>Edafología</t>
  </si>
  <si>
    <t>Botánica</t>
  </si>
  <si>
    <t>Electrotecnia y electrificación rural</t>
  </si>
  <si>
    <t>Zoología y entomología forestal</t>
  </si>
  <si>
    <t>Selvicultura</t>
  </si>
  <si>
    <t>Ecología forestal</t>
  </si>
  <si>
    <t>Topografía, teledetección y sistemas de información geográfica</t>
  </si>
  <si>
    <t>Hidráulica</t>
  </si>
  <si>
    <t>Construcciones forestales</t>
  </si>
  <si>
    <t>Maquinaria forestal</t>
  </si>
  <si>
    <t>Proyectos</t>
  </si>
  <si>
    <t>Impacto ambiental</t>
  </si>
  <si>
    <t>Legislación y certificación forestal</t>
  </si>
  <si>
    <t>Aprovechamientos forestales</t>
  </si>
  <si>
    <t>Dasometría</t>
  </si>
  <si>
    <t>Repoblaciones</t>
  </si>
  <si>
    <t>Hidrología forestal</t>
  </si>
  <si>
    <t>Ordenación de montes</t>
  </si>
  <si>
    <t>Tecnología de la madera</t>
  </si>
  <si>
    <t>Xiloenergética</t>
  </si>
  <si>
    <t>Ingeniería ambiental</t>
  </si>
  <si>
    <t>Planificación física y ordenación territorial</t>
  </si>
  <si>
    <t>Gestión de caza y pesca</t>
  </si>
  <si>
    <t>Patología y plagas forestales</t>
  </si>
  <si>
    <t>Silvopascicultura</t>
  </si>
  <si>
    <t>Tecnología del secado y conservación de maderas</t>
  </si>
  <si>
    <t>Industrias de primera transformación de la  madera</t>
  </si>
  <si>
    <t>Innovación y desarrollo de productos en la industria forestal</t>
  </si>
  <si>
    <t>Gestión de espacios protegidos y biodiversidad</t>
  </si>
  <si>
    <t>Incendios forestales</t>
  </si>
  <si>
    <t>Control de calidad y prevención de riesgos laborales en la industria forestal</t>
  </si>
  <si>
    <t>Prácticas externas: Prácticas en empresas</t>
  </si>
  <si>
    <t>Trabajo de Fin de Grado</t>
  </si>
  <si>
    <t>Curso</t>
  </si>
  <si>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</si>
  <si>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</si>
  <si>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</si>
  <si>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</si>
  <si>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</si>
  <si>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</si>
  <si>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22/23</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</si>
  <si>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</si>
  <si>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</si>
  <si>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</si>
  <si>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</si>
  <si>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</si>
  <si>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</si>
  <si>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</si>
  <si>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</si>
  <si>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</si>
  <si>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</si>
  <si>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</si>
  <si>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</si>
  <si>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</si>
  <si>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</si>
  <si>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</si>
  <si>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</si>
  <si>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</si>
  <si>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</si>
  <si>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</si>
  <si>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</si>
  <si>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</si>
  <si>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</si>
  <si>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</si>
  <si>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</si>
  <si>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</si>
  <si>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</si>
  <si>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</si>
  <si>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</si>
  <si>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</si>
  <si>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</si>
  <si>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</si>
  <si>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</si>
  <si>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</si>
  <si>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</si>
  <si>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</si>
  <si>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</si>
  <si>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t>--</t>
  </si>
  <si>
    <t>-</t>
  </si>
  <si>
    <t>Curso 2023-2024</t>
  </si>
  <si>
    <t>Curso 2024-2025</t>
  </si>
  <si>
    <t>Curso 2025-2026</t>
  </si>
  <si>
    <t xml:space="preserve">Panel de indicadores - Cadro de mando da Escola de Enxeñaría Forestal </t>
  </si>
  <si>
    <t>Curso 2023/2024;2024/2025;2025/2026</t>
  </si>
  <si>
    <t>Implatación dun titulo de mestrado</t>
  </si>
  <si>
    <t>Informe bienal do perfil de ingreso dos estudantes de grao.</t>
  </si>
  <si>
    <t>Actividades anuais desenvolvidas no marco do Plan de Captación</t>
  </si>
  <si>
    <t>I6. % Participación do PAS do centro en plans de formación</t>
  </si>
  <si>
    <t>I44-1. Satisfacción do Estudantado coa organización e o desenvolvemento.</t>
  </si>
  <si>
    <t>I44-2. Satisfacción do Profesorado coa organización e o desenvolvemento.</t>
  </si>
  <si>
    <t>Actividades desenvolvidas internas e externas (cursos, xornadas, préstamo de aulas, exposicions, seminarios,..etc) nos espazos propios do centro.</t>
  </si>
  <si>
    <t>Análise anual de resultados asociados a accións de mellora nas instalacións do centro.</t>
  </si>
  <si>
    <t>I20-1. Índice de satisfacción do Estudantado coas titulacións</t>
  </si>
  <si>
    <t>I20-2. Índice de satisfacción do Profesorado coas titulacións</t>
  </si>
  <si>
    <t>I20-3. Índice de satisfacción das Persoas tituladas coas titulacións</t>
  </si>
  <si>
    <t>I20-4. Índice de satisfacción do PTXAS coas titulacións</t>
  </si>
  <si>
    <t>I20-5. Índice de satisfacción de entidades empregadoras coas titulacións</t>
  </si>
  <si>
    <r>
      <rPr>
        <b/>
        <sz val="10"/>
        <color theme="1"/>
        <rFont val="Calibri"/>
        <family val="2"/>
        <scheme val="minor"/>
      </rPr>
      <t>I1-I2.</t>
    </r>
    <r>
      <rPr>
        <sz val="10"/>
        <color theme="1"/>
        <rFont val="Calibri"/>
        <family val="2"/>
        <scheme val="minor"/>
      </rPr>
      <t xml:space="preserve"> Nº Estudantes de novo ingreso (Grao e Máster</t>
    </r>
  </si>
  <si>
    <r>
      <rPr>
        <b/>
        <sz val="10"/>
        <color theme="1"/>
        <rFont val="Calibri"/>
        <family val="2"/>
        <scheme val="minor"/>
      </rPr>
      <t>I5-1.</t>
    </r>
    <r>
      <rPr>
        <sz val="10"/>
        <color theme="1"/>
        <rFont val="Calibri"/>
        <family val="2"/>
        <scheme val="minor"/>
      </rPr>
      <t xml:space="preserve"> Nº PDI en plans de formación do título</t>
    </r>
  </si>
  <si>
    <r>
      <rPr>
        <b/>
        <sz val="10"/>
        <color theme="1"/>
        <rFont val="Calibri"/>
        <family val="2"/>
        <scheme val="minor"/>
      </rPr>
      <t>I5-2</t>
    </r>
    <r>
      <rPr>
        <sz val="10"/>
        <color theme="1"/>
        <rFont val="Calibri"/>
        <family val="2"/>
        <scheme val="minor"/>
      </rPr>
      <t>. Participación do PDI do título en plans de formación</t>
    </r>
  </si>
  <si>
    <t>meta cualitativa: Informe de Revisión pola Dirección</t>
  </si>
  <si>
    <t>meta cualitativa: Título de mestrado</t>
  </si>
  <si>
    <t>meta cualitativa: Informe bienal do perfil de ingreso dos estudantes de grao.</t>
  </si>
  <si>
    <t>Crit.</t>
  </si>
  <si>
    <t>IRPD</t>
  </si>
  <si>
    <t>1 e 7</t>
  </si>
  <si>
    <t>6 e 7</t>
  </si>
  <si>
    <r>
      <rPr>
        <b/>
        <sz val="10"/>
        <rFont val="Calibri"/>
        <family val="2"/>
        <scheme val="minor"/>
      </rPr>
      <t>Cubrir Meta e Resultado</t>
    </r>
    <r>
      <rPr>
        <sz val="10"/>
        <rFont val="Calibri"/>
        <family val="2"/>
        <scheme val="minor"/>
      </rPr>
      <t xml:space="preserve">
Escoller PRE.GRA Admisión de Grao ou PRE.MÁS. Admisión de máster segundo o caso https://secretaria.uvigo.gal/uv/web/transparencia/informe/show/5/51/3 o documento excel correspondente e posteriormente elixir a columna de Taxas de ocupación</t>
    </r>
  </si>
  <si>
    <r>
      <rPr>
        <b/>
        <sz val="10"/>
        <rFont val="Calibri"/>
        <family val="2"/>
        <scheme val="minor"/>
      </rPr>
      <t xml:space="preserve">Cubrir Meta e Resultado (Só Graos)
</t>
    </r>
    <r>
      <rPr>
        <sz val="10"/>
        <rFont val="Calibri"/>
        <family val="2"/>
        <scheme val="minor"/>
      </rPr>
      <t>Seleccionar a columna Taxa de Preferencia no documento excel PRE.GRA Admisión de Grao, que se atopa en https://secretaria.uvigo.gal/uv/web/transparencia/informe/show/5/51/3</t>
    </r>
  </si>
  <si>
    <r>
      <rPr>
        <b/>
        <sz val="10"/>
        <rFont val="Calibri"/>
        <family val="2"/>
        <scheme val="minor"/>
      </rPr>
      <t>Cubrir Meta e Resultado (Só Graos)</t>
    </r>
    <r>
      <rPr>
        <sz val="10"/>
        <rFont val="Calibri"/>
        <family val="2"/>
        <scheme val="minor"/>
      </rPr>
      <t xml:space="preserve">
Seleccionar a columna Taxa de Adecuación no documento excel PRE.GRA Admisión de Grao, que se atopa en https://secretaria.uvigo.gal/uv/web/transparencia/informe/show/5/51/3</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</si>
  <si>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E seleccionar o profesorado con caracter permanente: 
</t>
    </r>
    <r>
      <rPr>
        <b/>
        <sz val="10"/>
        <rFont val="Calibri"/>
        <family val="2"/>
        <scheme val="minor"/>
      </rPr>
      <t>Catedráticos/as, Profesorado Titular, Profesorado Contratado Doutor e Profesorado Permanente Laboral</t>
    </r>
  </si>
  <si>
    <r>
      <rPr>
        <b/>
        <sz val="10"/>
        <color theme="1"/>
        <rFont val="Calibri"/>
        <family val="2"/>
        <scheme val="minor"/>
      </rPr>
      <t>Cubrir Meta e Resultado
Esta porcentaxe é o estudantado que realiza prácticas sobre o total do estudantado que está matriculado na titulación, non sobre o estudantado que pode realizar prácticas.
Elixir "</t>
    </r>
    <r>
      <rPr>
        <sz val="10"/>
        <color theme="1"/>
        <rFont val="Calibri"/>
        <family val="2"/>
        <scheme val="minor"/>
      </rPr>
      <t xml:space="preserve">% estudantes en prácticas sobre matrícula" da titulación, na folla "total_Centro_titulación" do documento </t>
    </r>
    <r>
      <rPr>
        <i/>
        <sz val="10"/>
        <color theme="1"/>
        <rFont val="Calibri"/>
        <family val="2"/>
        <scheme val="minor"/>
      </rPr>
      <t>"prácticas"</t>
    </r>
    <r>
      <rPr>
        <sz val="10"/>
        <color theme="1"/>
        <rFont val="Calibri"/>
        <family val="2"/>
        <scheme val="minor"/>
      </rPr>
      <t xml:space="preserve"> https://secretaria.uvigo.gal/uv/web/transparencia/informe/show/5/5/9</t>
    </r>
  </si>
  <si>
    <t>Total</t>
  </si>
  <si>
    <t>Responsable do Indicador</t>
  </si>
  <si>
    <t>Decanato ou Dirección do Centro</t>
  </si>
  <si>
    <t>Coordinación do Centro</t>
  </si>
  <si>
    <t>Coordinación das titulacións e de Calidade</t>
  </si>
  <si>
    <t>Vicedecanato ou subdirección do centro con competencias en organización académica</t>
  </si>
  <si>
    <t>Coordinación do PAT</t>
  </si>
  <si>
    <t>Coordinación de prácticas externas do centro</t>
  </si>
  <si>
    <t>Responsable das relacions externas do centro</t>
  </si>
  <si>
    <t>Xefatura do Servizo de Xestión de Estudos de Grao e Posgrao</t>
  </si>
  <si>
    <t>Coordinación da Titulación</t>
  </si>
  <si>
    <t>Administación do centro</t>
  </si>
  <si>
    <t>Vicerreitoría con competencias en profesorado.</t>
  </si>
  <si>
    <t>Decanato ou Dirección</t>
  </si>
  <si>
    <t>Coordinación de calidade</t>
  </si>
  <si>
    <t>vicedecano/a ou subdirector/a con competencias en recursos materiais e servizos</t>
  </si>
  <si>
    <t>---</t>
  </si>
  <si>
    <t>Análise anual de resultados a través do Informe de revisión pola dirección e o cadro de mando.</t>
  </si>
  <si>
    <t>2024/2025</t>
  </si>
  <si>
    <t>Organización industrial y procesos en la industria de la madera</t>
  </si>
  <si>
    <t>Industrias químicas de la madera, celulosa, pasta y papel</t>
  </si>
  <si>
    <t>I50-18</t>
  </si>
  <si>
    <t>I50-19</t>
  </si>
  <si>
    <t>I50-20</t>
  </si>
  <si>
    <t>Participación do PDI nas enquisas de satisfacción</t>
  </si>
  <si>
    <t>Nº de saídas de campo</t>
  </si>
  <si>
    <t>Relación Oferta/solicitudes de prácticas curriculares</t>
  </si>
  <si>
    <t>Nº Actividades con perspectiva de xénero</t>
  </si>
  <si>
    <t>I50-21</t>
  </si>
  <si>
    <t>I50-22</t>
  </si>
  <si>
    <t>Participación do PTXAS nas enquisas de satisfacción</t>
  </si>
  <si>
    <t>% de materias que acadan unha Taxa de Rendemento de 50%</t>
  </si>
  <si>
    <t>Xº de materias que acadan unha Taxa de Éxito de 50%</t>
  </si>
  <si>
    <t>Aprobado en Xunta de Escola do 21 de Xullo de 2026</t>
  </si>
  <si>
    <t>Actualizado: 21/07/2026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</si>
</sst>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81">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b/>
      <sz val="9"/>
      <name val="Calibri"/>
      <family val="2"/>
      <scheme val="minor"/>
    </font>
    <font>
      <sz val="10"/>
      <color theme="3"/>
      <name val="Calibri"/>
      <family val="2"/>
      <scheme val="minor"/>
    </font>
    <font>
      <sz val="11"/>
      <color theme="3"/>
      <name val="Calibri"/>
      <family val="2"/>
      <scheme val="minor"/>
    </font>
    <font>
      <b/>
      <sz val="18"/>
      <color rgb="FF000000"/>
      <name val="Calibri"/>
      <family val="2"/>
      <scheme val="minor"/>
    </font>
    <font>
      <b/>
      <sz val="12"/>
      <color rgb="FF000000"/>
      <name val="Calibri"/>
      <family val="2"/>
      <scheme val="minor"/>
    </font>
    <font>
      <sz val="11"/>
      <color rgb="FFFFFFFF"/>
      <name val="Calibri"/>
      <family val="2"/>
      <scheme val="minor"/>
    </font>
    <font>
      <sz val="11"/>
      <color rgb="FF808080"/>
      <name val="Calibri"/>
      <family val="2"/>
      <scheme val="minor"/>
    </font>
    <font>
      <sz val="18"/>
      <color rgb="FF000000"/>
      <name val="Calibri"/>
      <family val="2"/>
      <scheme val="minor"/>
    </font>
    <font>
      <b/>
      <sz val="14"/>
      <color rgb="FF000000"/>
      <name val="Calibri"/>
      <family val="2"/>
      <scheme val="minor"/>
    </font>
    <font>
      <sz val="8"/>
      <color rgb="FF35383A"/>
      <name val="Open Sans"/>
    </font>
    <font>
      <sz val="8"/>
      <color rgb="FF4A4A4A"/>
      <name val="Arial"/>
      <family val="2"/>
    </font>
    <font>
      <b/>
      <sz val="12"/>
      <name val="Calibri"/>
      <family val="2"/>
      <scheme val="minor"/>
    </font>
    <font>
      <b/>
      <sz val="12"/>
      <color theme="0" tint="-0.499984740745262"/>
      <name val="Calibri"/>
      <family val="2"/>
      <scheme val="minor"/>
    </font>
    <font>
      <sz val="8"/>
      <name val="Open Sans"/>
      <family val="2"/>
    </font>
    <font>
      <sz val="8"/>
      <color rgb="FFC80000"/>
      <name val="Arial"/>
      <family val="2"/>
    </font>
    <font>
      <sz val="10"/>
      <color theme="1"/>
      <name val="Arial"/>
      <family val="2"/>
    </font>
  </fonts>
  <fills count="24">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C000"/>
        <bgColor indexed="64"/>
      </patternFill>
    </fill>
    <fill>
      <patternFill patternType="solid">
        <fgColor rgb="FFFFFFFF"/>
      </patternFill>
    </fill>
    <fill>
      <patternFill patternType="solid">
        <fgColor rgb="FFFFFF00"/>
        <bgColor indexed="64"/>
      </patternFill>
    </fill>
    <fill>
      <patternFill patternType="solid">
        <fgColor rgb="FFC39BE1"/>
        <bgColor indexed="64"/>
      </patternFill>
    </fill>
    <fill>
      <patternFill patternType="solid">
        <fgColor theme="5" tint="-0.249977111117893"/>
        <bgColor indexed="64"/>
      </patternFill>
    </fill>
    <fill>
      <patternFill patternType="solid">
        <fgColor theme="3" tint="0.39997558519241921"/>
        <bgColor indexed="64"/>
      </patternFill>
    </fill>
  </fills>
  <borders count="61">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auto="1"/>
      </right>
      <top/>
      <bottom/>
      <diagonal/>
    </border>
    <border>
      <left/>
      <right style="thin">
        <color rgb="FFC0C0C0"/>
      </right>
      <top/>
      <bottom style="thin">
        <color rgb="FFC0C0C0"/>
      </bottom>
      <diagonal/>
    </border>
    <border>
      <left/>
      <right/>
      <top/>
      <bottom style="thin">
        <color rgb="FFEBEBEB"/>
      </bottom>
      <diagonal/>
    </border>
  </borders>
  <cellStyleXfs count="5">
    <xf numFmtId="0" fontId="0" fillId="0" borderId="0"/>
    <xf numFmtId="9" fontId="17" fillId="0" borderId="0" applyFont="0" applyFill="0" applyBorder="0" applyAlignment="0" applyProtection="0"/>
    <xf numFmtId="43" fontId="17" fillId="0" borderId="0" applyFont="0" applyFill="0" applyBorder="0" applyAlignment="0" applyProtection="0"/>
    <xf numFmtId="0" fontId="45" fillId="0" borderId="0" applyNumberFormat="0" applyFill="0" applyBorder="0" applyAlignment="0" applyProtection="0"/>
    <xf numFmtId="0" fontId="53" fillId="0" borderId="0"/>
  </cellStyleXfs>
  <cellXfs count="528">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18" fillId="2" borderId="11" xfId="0" applyFont="1" applyFill="1" applyBorder="1" applyAlignment="1">
      <alignment vertical="center" wrapText="1"/>
    </xf>
    <xf numFmtId="0" fontId="18" fillId="3" borderId="0" xfId="0" applyFont="1" applyFill="1" applyAlignment="1">
      <alignment vertical="center" wrapText="1"/>
    </xf>
    <xf numFmtId="0" fontId="18"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18" fillId="2" borderId="14" xfId="0" applyFont="1" applyFill="1" applyBorder="1" applyAlignment="1">
      <alignment vertical="center" wrapText="1"/>
    </xf>
    <xf numFmtId="0" fontId="0" fillId="0" borderId="0" xfId="0" applyAlignment="1">
      <alignment horizontal="left" vertical="center" wrapText="1"/>
    </xf>
    <xf numFmtId="0" fontId="13" fillId="0" borderId="0" xfId="0" applyFont="1" applyAlignment="1">
      <alignment horizontal="center" vertical="center"/>
    </xf>
    <xf numFmtId="14" fontId="13" fillId="0" borderId="0" xfId="0" applyNumberFormat="1" applyFont="1" applyAlignment="1">
      <alignment horizontal="center" vertical="center"/>
    </xf>
    <xf numFmtId="0" fontId="16" fillId="4" borderId="24" xfId="0" applyFont="1" applyFill="1" applyBorder="1" applyAlignment="1">
      <alignment horizontal="center" vertical="center" wrapText="1"/>
    </xf>
    <xf numFmtId="0" fontId="24" fillId="0" borderId="0" xfId="0" applyFont="1" applyAlignment="1">
      <alignment horizontal="left" vertical="center" wrapText="1"/>
    </xf>
    <xf numFmtId="0" fontId="19" fillId="0" borderId="0" xfId="0" applyFont="1" applyAlignment="1">
      <alignment horizontal="center" vertical="center" wrapText="1"/>
    </xf>
    <xf numFmtId="0" fontId="0" fillId="0" borderId="0" xfId="0" applyAlignment="1">
      <alignment horizontal="center" vertical="center" wrapText="1"/>
    </xf>
    <xf numFmtId="0" fontId="15"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vertical="center" wrapText="1"/>
    </xf>
    <xf numFmtId="0" fontId="18" fillId="2" borderId="11" xfId="0" applyFont="1" applyFill="1" applyBorder="1" applyAlignment="1">
      <alignment vertical="center"/>
    </xf>
    <xf numFmtId="0" fontId="18" fillId="3" borderId="11" xfId="0" applyFont="1" applyFill="1" applyBorder="1" applyAlignment="1">
      <alignment vertical="center" wrapText="1"/>
    </xf>
    <xf numFmtId="0" fontId="28" fillId="3" borderId="0" xfId="0" applyFont="1" applyFill="1" applyAlignment="1">
      <alignment horizontal="left" vertical="center"/>
    </xf>
    <xf numFmtId="0" fontId="28" fillId="3" borderId="0" xfId="0" applyFont="1" applyFill="1" applyAlignment="1">
      <alignment horizontal="left" vertical="center" wrapText="1"/>
    </xf>
    <xf numFmtId="0" fontId="27" fillId="3" borderId="0" xfId="0" applyFont="1" applyFill="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xf>
    <xf numFmtId="0" fontId="28" fillId="2" borderId="0" xfId="0" applyFont="1" applyFill="1" applyAlignment="1">
      <alignment horizontal="left" vertical="center"/>
    </xf>
    <xf numFmtId="0" fontId="28" fillId="2" borderId="0" xfId="0" applyFont="1" applyFill="1" applyAlignment="1">
      <alignment horizontal="left" vertical="center" wrapText="1"/>
    </xf>
    <xf numFmtId="0" fontId="27" fillId="2" borderId="0" xfId="0" applyFont="1" applyFill="1" applyAlignment="1">
      <alignment horizontal="center" vertical="center"/>
    </xf>
    <xf numFmtId="0" fontId="27" fillId="2" borderId="0" xfId="0" applyFont="1" applyFill="1" applyAlignment="1">
      <alignment horizontal="left" vertical="center" wrapText="1"/>
    </xf>
    <xf numFmtId="0" fontId="27" fillId="2" borderId="0" xfId="0" applyFont="1" applyFill="1" applyAlignment="1">
      <alignment vertical="center"/>
    </xf>
    <xf numFmtId="0" fontId="28" fillId="6" borderId="2" xfId="0" applyFont="1" applyFill="1" applyBorder="1" applyAlignment="1">
      <alignment horizontal="left" vertical="center"/>
    </xf>
    <xf numFmtId="0" fontId="28" fillId="6" borderId="4" xfId="0" applyFont="1" applyFill="1" applyBorder="1" applyAlignment="1">
      <alignment horizontal="left" vertical="center" wrapText="1"/>
    </xf>
    <xf numFmtId="0" fontId="27" fillId="6" borderId="4" xfId="0" applyFont="1" applyFill="1" applyBorder="1" applyAlignment="1">
      <alignment horizontal="center" vertical="center"/>
    </xf>
    <xf numFmtId="0" fontId="21" fillId="0" borderId="0" xfId="0" applyFont="1" applyAlignment="1">
      <alignment vertical="center"/>
    </xf>
    <xf numFmtId="0" fontId="24" fillId="7" borderId="2" xfId="0" applyFont="1" applyFill="1" applyBorder="1" applyAlignment="1">
      <alignment vertical="center"/>
    </xf>
    <xf numFmtId="0" fontId="24" fillId="7" borderId="4" xfId="0" applyFont="1" applyFill="1" applyBorder="1" applyAlignment="1">
      <alignment vertical="center"/>
    </xf>
    <xf numFmtId="0" fontId="15" fillId="0" borderId="0" xfId="0" applyFont="1" applyAlignment="1">
      <alignment horizontal="center" vertical="center" wrapText="1"/>
    </xf>
    <xf numFmtId="0" fontId="25" fillId="5" borderId="26" xfId="0" applyFont="1" applyFill="1" applyBorder="1" applyAlignment="1">
      <alignment horizontal="center" vertical="center"/>
    </xf>
    <xf numFmtId="0" fontId="25" fillId="5" borderId="8" xfId="0" applyFont="1" applyFill="1" applyBorder="1" applyAlignment="1">
      <alignment horizontal="center" vertical="center"/>
    </xf>
    <xf numFmtId="2" fontId="0" fillId="0" borderId="0" xfId="0" applyNumberFormat="1" applyAlignment="1">
      <alignment horizontal="center" vertical="center"/>
    </xf>
    <xf numFmtId="0" fontId="19" fillId="0" borderId="1" xfId="0" applyFont="1" applyBorder="1" applyAlignment="1">
      <alignment horizontal="center" vertical="center" wrapText="1"/>
    </xf>
    <xf numFmtId="0" fontId="34" fillId="7" borderId="4" xfId="0" applyFont="1" applyFill="1" applyBorder="1" applyAlignment="1">
      <alignment vertical="center"/>
    </xf>
    <xf numFmtId="0" fontId="27" fillId="0" borderId="0" xfId="0" applyFont="1" applyAlignment="1">
      <alignment vertical="center"/>
    </xf>
    <xf numFmtId="0" fontId="33" fillId="0" borderId="7" xfId="0" applyFont="1" applyBorder="1" applyAlignment="1">
      <alignment horizontal="center" vertical="center"/>
    </xf>
    <xf numFmtId="0" fontId="33" fillId="0" borderId="10" xfId="0" applyFont="1" applyBorder="1" applyAlignment="1">
      <alignment horizontal="center" vertical="center"/>
    </xf>
    <xf numFmtId="0" fontId="28" fillId="2" borderId="7" xfId="0" applyFont="1" applyFill="1" applyBorder="1" applyAlignment="1">
      <alignment horizontal="left" vertical="center"/>
    </xf>
    <xf numFmtId="0" fontId="26" fillId="0" borderId="7" xfId="0" applyFont="1" applyBorder="1" applyAlignment="1">
      <alignment horizontal="center" vertical="center"/>
    </xf>
    <xf numFmtId="0" fontId="26" fillId="0" borderId="10" xfId="0" applyFont="1" applyBorder="1" applyAlignment="1">
      <alignment horizontal="center" vertical="center"/>
    </xf>
    <xf numFmtId="0" fontId="36" fillId="0" borderId="0" xfId="0" applyFont="1" applyAlignment="1">
      <alignment vertical="center"/>
    </xf>
    <xf numFmtId="0" fontId="16" fillId="4" borderId="28" xfId="0" applyFont="1" applyFill="1" applyBorder="1" applyAlignment="1">
      <alignment horizontal="center" vertical="center" wrapText="1"/>
    </xf>
    <xf numFmtId="0" fontId="26" fillId="5" borderId="19" xfId="0" applyFont="1" applyFill="1" applyBorder="1" applyAlignment="1">
      <alignment vertical="center" wrapText="1"/>
    </xf>
    <xf numFmtId="0" fontId="16" fillId="0" borderId="0" xfId="0" applyFont="1" applyAlignment="1">
      <alignment vertical="center" wrapText="1"/>
    </xf>
    <xf numFmtId="0" fontId="25" fillId="0" borderId="0" xfId="0" applyFont="1" applyAlignment="1">
      <alignment horizontal="center" vertical="center" wrapText="1"/>
    </xf>
    <xf numFmtId="0" fontId="35" fillId="5" borderId="0" xfId="0" applyFont="1" applyFill="1" applyAlignment="1">
      <alignment vertical="center" wrapText="1"/>
    </xf>
    <xf numFmtId="0" fontId="26" fillId="0" borderId="11" xfId="0" applyFont="1" applyBorder="1" applyAlignment="1">
      <alignment vertical="center" wrapText="1"/>
    </xf>
    <xf numFmtId="0" fontId="26" fillId="0" borderId="0" xfId="0" applyFont="1" applyAlignment="1">
      <alignment vertical="center" wrapText="1"/>
    </xf>
    <xf numFmtId="0" fontId="16" fillId="0" borderId="0" xfId="0" applyFont="1" applyAlignment="1">
      <alignment horizontal="center" vertical="center" wrapText="1"/>
    </xf>
    <xf numFmtId="0" fontId="42" fillId="6" borderId="11" xfId="0" applyFont="1" applyFill="1" applyBorder="1" applyAlignment="1">
      <alignment vertical="center"/>
    </xf>
    <xf numFmtId="0" fontId="42" fillId="6" borderId="11" xfId="0" applyFont="1" applyFill="1" applyBorder="1" applyAlignment="1">
      <alignment vertical="center" wrapText="1"/>
    </xf>
    <xf numFmtId="0" fontId="30" fillId="0" borderId="0" xfId="0" applyFont="1" applyAlignment="1">
      <alignment horizontal="center" vertical="center"/>
    </xf>
    <xf numFmtId="0" fontId="14" fillId="5" borderId="9" xfId="0" applyFont="1" applyFill="1" applyBorder="1" applyAlignment="1">
      <alignment vertical="center"/>
    </xf>
    <xf numFmtId="0" fontId="20" fillId="4" borderId="26" xfId="0" applyFont="1" applyFill="1" applyBorder="1" applyAlignment="1">
      <alignment vertical="center"/>
    </xf>
    <xf numFmtId="0" fontId="20" fillId="4" borderId="9" xfId="0" applyFont="1" applyFill="1" applyBorder="1" applyAlignment="1">
      <alignment vertical="center"/>
    </xf>
    <xf numFmtId="0" fontId="20" fillId="4" borderId="30" xfId="0" applyFont="1" applyFill="1" applyBorder="1" applyAlignment="1">
      <alignment vertical="center"/>
    </xf>
    <xf numFmtId="0" fontId="20" fillId="4" borderId="6" xfId="0" applyFont="1" applyFill="1" applyBorder="1" applyAlignment="1">
      <alignment vertical="center"/>
    </xf>
    <xf numFmtId="0" fontId="0" fillId="0" borderId="0" xfId="0" applyAlignment="1">
      <alignment horizontal="center" vertical="top"/>
    </xf>
    <xf numFmtId="0" fontId="0" fillId="0" borderId="25" xfId="0" applyBorder="1" applyAlignment="1">
      <alignment vertical="center"/>
    </xf>
    <xf numFmtId="0" fontId="16" fillId="0" borderId="26" xfId="0" applyFont="1" applyBorder="1" applyAlignment="1">
      <alignment horizontal="center" vertical="center" wrapText="1"/>
    </xf>
    <xf numFmtId="0" fontId="27" fillId="6" borderId="4" xfId="0" applyFont="1" applyFill="1" applyBorder="1" applyAlignment="1">
      <alignment vertical="center"/>
    </xf>
    <xf numFmtId="0" fontId="20" fillId="4" borderId="6" xfId="0" applyFont="1" applyFill="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0" fillId="4" borderId="9" xfId="0" applyFont="1" applyFill="1" applyBorder="1" applyAlignment="1">
      <alignment horizontal="center" vertical="center"/>
    </xf>
    <xf numFmtId="0" fontId="23" fillId="0" borderId="14" xfId="0" applyFont="1" applyBorder="1" applyAlignment="1">
      <alignment horizontal="center" vertical="center"/>
    </xf>
    <xf numFmtId="0" fontId="24" fillId="7" borderId="4" xfId="0" applyFont="1" applyFill="1" applyBorder="1" applyAlignment="1">
      <alignment horizontal="center" vertical="center"/>
    </xf>
    <xf numFmtId="0" fontId="47" fillId="0" borderId="21" xfId="0" applyFont="1" applyBorder="1" applyAlignment="1">
      <alignment horizontal="left" vertical="center" wrapText="1"/>
    </xf>
    <xf numFmtId="0" fontId="40" fillId="0" borderId="21" xfId="0" applyFont="1" applyBorder="1" applyAlignment="1">
      <alignment horizontal="left" vertical="center" wrapText="1"/>
    </xf>
    <xf numFmtId="0" fontId="40" fillId="0" borderId="20" xfId="0" applyFont="1" applyBorder="1" applyAlignment="1">
      <alignment horizontal="left" vertical="center" wrapText="1"/>
    </xf>
    <xf numFmtId="0" fontId="33" fillId="0" borderId="0" xfId="0" applyFont="1" applyAlignment="1">
      <alignment vertical="center" wrapText="1"/>
    </xf>
    <xf numFmtId="0" fontId="33" fillId="0" borderId="11" xfId="0" applyFont="1" applyBorder="1" applyAlignment="1">
      <alignment vertical="center" wrapText="1"/>
    </xf>
    <xf numFmtId="0" fontId="47" fillId="0" borderId="27" xfId="0" applyFont="1" applyBorder="1" applyAlignment="1">
      <alignment horizontal="left" vertical="center" wrapText="1"/>
    </xf>
    <xf numFmtId="0" fontId="16" fillId="0" borderId="0" xfId="0" applyFont="1" applyAlignment="1">
      <alignment horizontal="center" vertical="center"/>
    </xf>
    <xf numFmtId="0" fontId="35" fillId="5" borderId="1" xfId="0" applyFont="1" applyFill="1" applyBorder="1" applyAlignment="1">
      <alignment vertical="center" wrapText="1"/>
    </xf>
    <xf numFmtId="0" fontId="41" fillId="5" borderId="9" xfId="0" applyFont="1" applyFill="1" applyBorder="1" applyAlignment="1">
      <alignment vertical="center" wrapText="1"/>
    </xf>
    <xf numFmtId="0" fontId="41" fillId="5" borderId="0" xfId="0" applyFont="1" applyFill="1" applyAlignment="1">
      <alignment vertical="center" wrapText="1"/>
    </xf>
    <xf numFmtId="0" fontId="41" fillId="5" borderId="21" xfId="0" applyFont="1" applyFill="1" applyBorder="1" applyAlignment="1">
      <alignment vertical="center" wrapText="1"/>
    </xf>
    <xf numFmtId="0" fontId="41" fillId="5" borderId="11" xfId="0" applyFont="1" applyFill="1" applyBorder="1" applyAlignment="1">
      <alignment vertical="center" wrapText="1"/>
    </xf>
    <xf numFmtId="0" fontId="41" fillId="5" borderId="20" xfId="0" applyFont="1" applyFill="1" applyBorder="1" applyAlignment="1">
      <alignment vertical="center" wrapText="1"/>
    </xf>
    <xf numFmtId="0" fontId="35" fillId="5" borderId="8" xfId="0" applyFont="1" applyFill="1" applyBorder="1" applyAlignment="1">
      <alignment horizontal="center" vertical="center"/>
    </xf>
    <xf numFmtId="0" fontId="35" fillId="5" borderId="26" xfId="0" applyFont="1" applyFill="1" applyBorder="1" applyAlignment="1">
      <alignment horizontal="center" vertical="center"/>
    </xf>
    <xf numFmtId="0" fontId="41" fillId="5" borderId="1" xfId="0" applyFont="1" applyFill="1" applyBorder="1" applyAlignment="1">
      <alignment vertical="center" wrapText="1"/>
    </xf>
    <xf numFmtId="0" fontId="41" fillId="5" borderId="27" xfId="0" applyFont="1" applyFill="1" applyBorder="1" applyAlignment="1">
      <alignment vertical="center" wrapText="1"/>
    </xf>
    <xf numFmtId="0" fontId="35" fillId="0" borderId="26" xfId="0" applyFont="1" applyBorder="1" applyAlignment="1">
      <alignment horizontal="center" vertical="center"/>
    </xf>
    <xf numFmtId="0" fontId="41" fillId="0" borderId="1" xfId="0" applyFont="1" applyBorder="1" applyAlignment="1">
      <alignment vertical="center" wrapText="1"/>
    </xf>
    <xf numFmtId="0" fontId="35" fillId="5" borderId="7" xfId="0" applyFont="1" applyFill="1" applyBorder="1" applyAlignment="1">
      <alignment horizontal="center" vertical="center"/>
    </xf>
    <xf numFmtId="0" fontId="35" fillId="5" borderId="9" xfId="0" applyFont="1" applyFill="1" applyBorder="1" applyAlignment="1">
      <alignment vertical="center" wrapText="1"/>
    </xf>
    <xf numFmtId="0" fontId="26" fillId="5" borderId="21" xfId="0" applyFont="1" applyFill="1" applyBorder="1" applyAlignment="1">
      <alignment vertical="center" wrapText="1"/>
    </xf>
    <xf numFmtId="0" fontId="33" fillId="5" borderId="21" xfId="0" applyFont="1" applyFill="1" applyBorder="1" applyAlignment="1">
      <alignment vertical="center" wrapText="1"/>
    </xf>
    <xf numFmtId="0" fontId="35" fillId="5" borderId="10" xfId="0" applyFont="1" applyFill="1" applyBorder="1" applyAlignment="1">
      <alignment horizontal="center" vertical="center"/>
    </xf>
    <xf numFmtId="0" fontId="33" fillId="5" borderId="20" xfId="0" applyFont="1" applyFill="1" applyBorder="1" applyAlignment="1">
      <alignment vertical="center" wrapText="1"/>
    </xf>
    <xf numFmtId="0" fontId="33" fillId="5" borderId="19" xfId="0" applyFont="1" applyFill="1" applyBorder="1" applyAlignment="1">
      <alignment vertical="center" wrapText="1"/>
    </xf>
    <xf numFmtId="0" fontId="35" fillId="5" borderId="0" xfId="0" applyFont="1" applyFill="1" applyAlignment="1">
      <alignment horizontal="center" vertical="center"/>
    </xf>
    <xf numFmtId="0" fontId="52" fillId="8" borderId="35" xfId="0" applyFont="1" applyFill="1" applyBorder="1" applyAlignment="1">
      <alignment vertical="center"/>
    </xf>
    <xf numFmtId="0" fontId="52" fillId="8" borderId="36" xfId="0" applyFont="1" applyFill="1" applyBorder="1" applyAlignment="1">
      <alignment vertical="center"/>
    </xf>
    <xf numFmtId="0" fontId="52" fillId="8" borderId="37" xfId="0" applyFont="1" applyFill="1" applyBorder="1" applyAlignment="1">
      <alignment vertical="center"/>
    </xf>
    <xf numFmtId="0" fontId="54" fillId="8" borderId="38" xfId="4" applyFont="1" applyFill="1" applyBorder="1" applyAlignment="1">
      <alignment vertical="center"/>
    </xf>
    <xf numFmtId="0" fontId="54" fillId="8" borderId="0" xfId="4" applyFont="1" applyFill="1" applyAlignment="1">
      <alignment vertical="center"/>
    </xf>
    <xf numFmtId="0" fontId="52" fillId="8" borderId="0" xfId="0" applyFont="1" applyFill="1" applyAlignment="1">
      <alignment vertical="center"/>
    </xf>
    <xf numFmtId="0" fontId="56" fillId="8" borderId="0" xfId="4" applyFont="1" applyFill="1" applyAlignment="1">
      <alignment horizontal="right" vertical="center"/>
    </xf>
    <xf numFmtId="0" fontId="54" fillId="8" borderId="39" xfId="4" applyFont="1" applyFill="1" applyBorder="1" applyAlignment="1">
      <alignment vertical="center"/>
    </xf>
    <xf numFmtId="0" fontId="58" fillId="8" borderId="38" xfId="4" applyFont="1" applyFill="1" applyBorder="1" applyAlignment="1">
      <alignment vertical="center"/>
    </xf>
    <xf numFmtId="0" fontId="59" fillId="8" borderId="0" xfId="4" applyFont="1" applyFill="1" applyAlignment="1">
      <alignment vertical="center"/>
    </xf>
    <xf numFmtId="0" fontId="20" fillId="8" borderId="0" xfId="0" applyFont="1" applyFill="1" applyAlignment="1">
      <alignment vertical="center"/>
    </xf>
    <xf numFmtId="0" fontId="60" fillId="8" borderId="0" xfId="4" applyFont="1" applyFill="1" applyAlignment="1">
      <alignment vertical="center"/>
    </xf>
    <xf numFmtId="0" fontId="34" fillId="8" borderId="0" xfId="0" applyFont="1" applyFill="1" applyAlignment="1">
      <alignment vertical="center"/>
    </xf>
    <xf numFmtId="0" fontId="61" fillId="8" borderId="0" xfId="4" applyFont="1" applyFill="1" applyAlignment="1">
      <alignment vertical="center"/>
    </xf>
    <xf numFmtId="0" fontId="57" fillId="8" borderId="0" xfId="4" applyFont="1" applyFill="1" applyAlignment="1">
      <alignment vertical="center"/>
    </xf>
    <xf numFmtId="0" fontId="62" fillId="8" borderId="0" xfId="3" applyFont="1" applyFill="1" applyBorder="1" applyAlignment="1">
      <alignment vertical="center"/>
    </xf>
    <xf numFmtId="0" fontId="24" fillId="8" borderId="0" xfId="4" applyFont="1" applyFill="1" applyAlignment="1">
      <alignment vertical="center"/>
    </xf>
    <xf numFmtId="0" fontId="63" fillId="8" borderId="39" xfId="4" applyFont="1" applyFill="1" applyBorder="1" applyAlignment="1">
      <alignment vertical="center"/>
    </xf>
    <xf numFmtId="17" fontId="55" fillId="8" borderId="0" xfId="4" quotePrefix="1" applyNumberFormat="1" applyFont="1" applyFill="1" applyAlignment="1">
      <alignment horizontal="right" vertical="center"/>
    </xf>
    <xf numFmtId="0" fontId="54" fillId="8" borderId="44" xfId="4" applyFont="1" applyFill="1" applyBorder="1" applyAlignment="1">
      <alignment vertical="center"/>
    </xf>
    <xf numFmtId="0" fontId="60" fillId="8" borderId="45" xfId="4" applyFont="1" applyFill="1" applyBorder="1" applyAlignment="1">
      <alignment vertical="center"/>
    </xf>
    <xf numFmtId="0" fontId="54" fillId="8" borderId="46" xfId="4" applyFont="1" applyFill="1" applyBorder="1" applyAlignment="1">
      <alignment vertical="center"/>
    </xf>
    <xf numFmtId="0" fontId="54" fillId="0" borderId="0" xfId="4" applyFont="1" applyAlignment="1">
      <alignment vertical="center"/>
    </xf>
    <xf numFmtId="0" fontId="64" fillId="0" borderId="0" xfId="4" applyFont="1" applyAlignment="1">
      <alignment vertical="center"/>
    </xf>
    <xf numFmtId="0" fontId="55" fillId="8" borderId="39" xfId="4" applyFont="1" applyFill="1" applyBorder="1" applyAlignment="1">
      <alignment vertical="center" wrapText="1"/>
    </xf>
    <xf numFmtId="0" fontId="55" fillId="8" borderId="0" xfId="4" applyFont="1" applyFill="1" applyAlignment="1">
      <alignment horizontal="right" vertical="center"/>
    </xf>
    <xf numFmtId="0" fontId="24" fillId="8" borderId="0" xfId="0" applyFont="1" applyFill="1" applyAlignment="1">
      <alignment horizontal="center" vertical="center"/>
    </xf>
    <xf numFmtId="0" fontId="62" fillId="8" borderId="0" xfId="3" applyFont="1" applyFill="1" applyBorder="1" applyAlignment="1">
      <alignment horizontal="center" vertical="center"/>
    </xf>
    <xf numFmtId="0" fontId="57" fillId="8" borderId="0" xfId="4" applyFont="1" applyFill="1" applyAlignment="1">
      <alignment horizontal="center" vertical="center"/>
    </xf>
    <xf numFmtId="0" fontId="19" fillId="4" borderId="7" xfId="0" applyFont="1" applyFill="1" applyBorder="1" applyAlignment="1">
      <alignment horizontal="center" vertical="center" wrapText="1"/>
    </xf>
    <xf numFmtId="0" fontId="12" fillId="0" borderId="29" xfId="0" applyFont="1" applyBorder="1" applyAlignment="1">
      <alignment vertical="center" wrapText="1"/>
    </xf>
    <xf numFmtId="0" fontId="12" fillId="0" borderId="26" xfId="0" applyFont="1" applyBorder="1" applyAlignment="1">
      <alignment vertical="center" wrapText="1"/>
    </xf>
    <xf numFmtId="0" fontId="19" fillId="4" borderId="26" xfId="0" applyFont="1" applyFill="1" applyBorder="1" applyAlignment="1">
      <alignment horizontal="center" vertical="center" wrapText="1"/>
    </xf>
    <xf numFmtId="0" fontId="24" fillId="8" borderId="0" xfId="4" applyFont="1" applyFill="1" applyAlignment="1">
      <alignment horizontal="center" vertical="center"/>
    </xf>
    <xf numFmtId="0" fontId="15" fillId="12" borderId="12" xfId="0" applyFont="1" applyFill="1" applyBorder="1" applyAlignment="1">
      <alignment horizontal="left" vertical="top"/>
    </xf>
    <xf numFmtId="0" fontId="19" fillId="12" borderId="14" xfId="0" applyFont="1" applyFill="1" applyBorder="1" applyAlignment="1">
      <alignment horizontal="center" vertical="top"/>
    </xf>
    <xf numFmtId="0" fontId="19" fillId="0" borderId="0" xfId="0" applyFont="1" applyAlignment="1">
      <alignment vertical="center" wrapText="1"/>
    </xf>
    <xf numFmtId="0" fontId="19" fillId="4" borderId="1" xfId="0" applyFont="1" applyFill="1" applyBorder="1" applyAlignment="1">
      <alignment vertical="center" wrapText="1"/>
    </xf>
    <xf numFmtId="0" fontId="11" fillId="0" borderId="0" xfId="0" applyFont="1" applyAlignment="1">
      <alignment vertical="center" wrapText="1"/>
    </xf>
    <xf numFmtId="0" fontId="34" fillId="4" borderId="26" xfId="0" applyFont="1" applyFill="1" applyBorder="1" applyAlignment="1">
      <alignment horizontal="center" vertical="center" wrapText="1"/>
    </xf>
    <xf numFmtId="0" fontId="34" fillId="4" borderId="1" xfId="0" applyFont="1" applyFill="1" applyBorder="1" applyAlignment="1">
      <alignment vertical="center" wrapText="1"/>
    </xf>
    <xf numFmtId="0" fontId="19" fillId="5" borderId="8" xfId="0" quotePrefix="1" applyFont="1" applyFill="1" applyBorder="1" applyAlignment="1">
      <alignment horizontal="center" vertical="center"/>
    </xf>
    <xf numFmtId="0" fontId="19" fillId="5" borderId="7" xfId="0" quotePrefix="1" applyFont="1" applyFill="1" applyBorder="1" applyAlignment="1">
      <alignment horizontal="center" vertical="center"/>
    </xf>
    <xf numFmtId="0" fontId="19" fillId="5" borderId="10" xfId="0" quotePrefix="1" applyFont="1" applyFill="1" applyBorder="1" applyAlignment="1">
      <alignment horizontal="center" vertical="center"/>
    </xf>
    <xf numFmtId="0" fontId="62" fillId="8" borderId="0" xfId="3" applyFont="1" applyFill="1" applyBorder="1" applyAlignment="1">
      <alignment horizontal="left" vertical="center"/>
    </xf>
    <xf numFmtId="0" fontId="24" fillId="8" borderId="0" xfId="4" applyFont="1" applyFill="1" applyAlignment="1">
      <alignment horizontal="left" vertical="center"/>
    </xf>
    <xf numFmtId="0" fontId="61" fillId="8" borderId="43" xfId="4" applyFont="1" applyFill="1" applyBorder="1" applyAlignment="1">
      <alignment vertical="center"/>
    </xf>
    <xf numFmtId="0" fontId="0" fillId="0" borderId="1" xfId="0" applyBorder="1" applyAlignment="1">
      <alignment horizontal="center" vertical="center" wrapText="1"/>
    </xf>
    <xf numFmtId="0" fontId="16" fillId="0" borderId="7" xfId="0" applyFont="1" applyBorder="1" applyAlignment="1">
      <alignment horizontal="center" vertical="center"/>
    </xf>
    <xf numFmtId="0" fontId="16" fillId="0" borderId="0" xfId="0" applyFont="1" applyAlignment="1">
      <alignment horizontal="left" vertical="center" wrapText="1"/>
    </xf>
    <xf numFmtId="0" fontId="35" fillId="5" borderId="27" xfId="0" applyFont="1" applyFill="1" applyBorder="1" applyAlignment="1">
      <alignment vertical="center" wrapText="1"/>
    </xf>
    <xf numFmtId="0" fontId="25" fillId="0" borderId="0" xfId="0" applyFont="1" applyAlignment="1">
      <alignment horizontal="center" vertical="center"/>
    </xf>
    <xf numFmtId="0" fontId="65" fillId="0" borderId="0" xfId="0" applyFont="1" applyAlignment="1">
      <alignment vertical="center" wrapText="1"/>
    </xf>
    <xf numFmtId="0" fontId="9" fillId="0" borderId="0" xfId="0" applyFont="1" applyAlignment="1">
      <alignment vertical="center"/>
    </xf>
    <xf numFmtId="0" fontId="30" fillId="5" borderId="20" xfId="0" quotePrefix="1"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16" fillId="0" borderId="32" xfId="0" applyFont="1" applyBorder="1" applyAlignment="1">
      <alignment horizontal="center" vertical="center"/>
    </xf>
    <xf numFmtId="9" fontId="16" fillId="0" borderId="34" xfId="1" applyFont="1" applyFill="1" applyBorder="1" applyAlignment="1">
      <alignment horizontal="center" vertical="center"/>
    </xf>
    <xf numFmtId="0" fontId="14" fillId="0" borderId="0" xfId="0" applyFont="1" applyAlignment="1">
      <alignment horizontal="center" vertical="center"/>
    </xf>
    <xf numFmtId="0" fontId="16" fillId="0" borderId="0" xfId="0" applyFont="1" applyAlignment="1">
      <alignment vertical="center"/>
    </xf>
    <xf numFmtId="0" fontId="14" fillId="5" borderId="9" xfId="0" applyFont="1" applyFill="1" applyBorder="1" applyAlignment="1">
      <alignment horizontal="center" vertical="center"/>
    </xf>
    <xf numFmtId="0" fontId="14" fillId="0" borderId="11" xfId="0" applyFont="1" applyBorder="1" applyAlignment="1">
      <alignment horizontal="center" vertical="center"/>
    </xf>
    <xf numFmtId="0" fontId="24" fillId="0" borderId="0" xfId="4" applyFont="1" applyAlignment="1">
      <alignment horizontal="center" vertical="center"/>
    </xf>
    <xf numFmtId="0" fontId="16"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66" fillId="3" borderId="0" xfId="0" applyFont="1" applyFill="1" applyAlignment="1">
      <alignment horizontal="center" vertical="center"/>
    </xf>
    <xf numFmtId="9" fontId="66" fillId="3" borderId="0" xfId="1" applyFont="1" applyFill="1" applyBorder="1" applyAlignment="1">
      <alignment horizontal="center" vertical="center" wrapText="1"/>
    </xf>
    <xf numFmtId="0" fontId="67" fillId="0" borderId="0" xfId="0" applyFont="1" applyAlignment="1">
      <alignment vertical="center"/>
    </xf>
    <xf numFmtId="0" fontId="28" fillId="6" borderId="0" xfId="0" applyFont="1" applyFill="1" applyAlignment="1">
      <alignment horizontal="left" vertical="center"/>
    </xf>
    <xf numFmtId="0" fontId="28" fillId="6" borderId="0" xfId="0" applyFont="1" applyFill="1" applyAlignment="1">
      <alignment horizontal="left" vertical="center" wrapText="1"/>
    </xf>
    <xf numFmtId="0" fontId="27" fillId="6" borderId="0" xfId="0" applyFont="1" applyFill="1" applyAlignment="1">
      <alignment vertical="center" wrapText="1"/>
    </xf>
    <xf numFmtId="0" fontId="32" fillId="0" borderId="7" xfId="0" applyFont="1" applyBorder="1" applyAlignment="1">
      <alignment horizontal="center" vertical="center"/>
    </xf>
    <xf numFmtId="0" fontId="32" fillId="0" borderId="10" xfId="0" applyFont="1" applyBorder="1" applyAlignment="1">
      <alignment horizontal="center" vertical="center"/>
    </xf>
    <xf numFmtId="0" fontId="30" fillId="5" borderId="21" xfId="0" quotePrefix="1" applyFont="1" applyFill="1" applyBorder="1" applyAlignment="1">
      <alignment horizontal="center" vertical="center"/>
    </xf>
    <xf numFmtId="0" fontId="16" fillId="4" borderId="22" xfId="0" applyFont="1" applyFill="1" applyBorder="1" applyAlignment="1">
      <alignment horizontal="center" vertical="center" wrapText="1"/>
    </xf>
    <xf numFmtId="0" fontId="16" fillId="0" borderId="48" xfId="0" applyFont="1" applyBorder="1" applyAlignment="1">
      <alignment horizontal="center" vertical="center"/>
    </xf>
    <xf numFmtId="9" fontId="16" fillId="0" borderId="47" xfId="1" applyFont="1" applyFill="1" applyBorder="1" applyAlignment="1">
      <alignment horizontal="center" vertical="center"/>
    </xf>
    <xf numFmtId="0" fontId="29" fillId="0" borderId="17"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9" xfId="0" applyFont="1" applyBorder="1" applyAlignment="1">
      <alignment vertical="center" wrapText="1"/>
    </xf>
    <xf numFmtId="0" fontId="68" fillId="0" borderId="18" xfId="0" applyFont="1" applyBorder="1" applyAlignment="1">
      <alignment horizontal="left" vertical="center" wrapText="1"/>
    </xf>
    <xf numFmtId="0" fontId="69" fillId="0" borderId="49" xfId="0" applyFont="1" applyBorder="1" applyAlignment="1">
      <alignment horizontal="center" vertical="center" wrapText="1"/>
    </xf>
    <xf numFmtId="0" fontId="70" fillId="3" borderId="0" xfId="0" applyFont="1" applyFill="1" applyAlignment="1">
      <alignment horizontal="center" vertical="center"/>
    </xf>
    <xf numFmtId="0" fontId="70" fillId="16" borderId="0" xfId="0" applyFont="1" applyFill="1" applyAlignment="1">
      <alignment horizontal="center" vertical="center"/>
    </xf>
    <xf numFmtId="0" fontId="71" fillId="17" borderId="51" xfId="0" applyFont="1" applyFill="1" applyBorder="1" applyAlignment="1">
      <alignment horizontal="center" vertical="center"/>
    </xf>
    <xf numFmtId="0" fontId="70" fillId="6" borderId="4" xfId="0" applyFont="1" applyFill="1" applyBorder="1" applyAlignment="1">
      <alignment horizontal="center" vertical="center"/>
    </xf>
    <xf numFmtId="9" fontId="30" fillId="5" borderId="8" xfId="1" applyFont="1" applyFill="1" applyBorder="1" applyAlignment="1">
      <alignment horizontal="center" vertical="center"/>
    </xf>
    <xf numFmtId="0" fontId="0" fillId="5" borderId="8" xfId="0" quotePrefix="1" applyFill="1" applyBorder="1" applyAlignment="1">
      <alignment horizontal="center" vertical="center"/>
    </xf>
    <xf numFmtId="9" fontId="30" fillId="5" borderId="7" xfId="1" applyFont="1" applyFill="1" applyBorder="1" applyAlignment="1">
      <alignment horizontal="center" vertical="center"/>
    </xf>
    <xf numFmtId="0" fontId="0" fillId="5" borderId="7" xfId="0" quotePrefix="1" applyFill="1" applyBorder="1" applyAlignment="1">
      <alignment horizontal="center" vertical="center"/>
    </xf>
    <xf numFmtId="9" fontId="30" fillId="5" borderId="10" xfId="1" applyFont="1" applyFill="1" applyBorder="1" applyAlignment="1">
      <alignment horizontal="center" vertical="center"/>
    </xf>
    <xf numFmtId="9" fontId="30" fillId="5" borderId="26" xfId="1" applyFont="1"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wrapText="1"/>
    </xf>
    <xf numFmtId="0" fontId="8" fillId="5" borderId="8" xfId="0" applyFont="1" applyFill="1" applyBorder="1" applyAlignment="1">
      <alignment vertical="center"/>
    </xf>
    <xf numFmtId="0" fontId="8" fillId="0" borderId="10"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72" fillId="0" borderId="0" xfId="0" applyFont="1" applyAlignment="1">
      <alignment horizontal="left" vertical="center"/>
    </xf>
    <xf numFmtId="0" fontId="73" fillId="0" borderId="18" xfId="0" applyFont="1" applyBorder="1" applyAlignment="1">
      <alignment horizontal="left" vertical="center" wrapText="1"/>
    </xf>
    <xf numFmtId="0" fontId="7" fillId="0" borderId="0" xfId="0" applyFont="1" applyAlignment="1">
      <alignment vertical="center" wrapText="1"/>
    </xf>
    <xf numFmtId="0" fontId="6" fillId="0" borderId="0" xfId="0" applyFont="1" applyAlignment="1">
      <alignment vertical="center"/>
    </xf>
    <xf numFmtId="0" fontId="16" fillId="5" borderId="19" xfId="0" quotePrefix="1" applyFont="1" applyFill="1" applyBorder="1" applyAlignment="1">
      <alignment horizontal="center" vertical="center"/>
    </xf>
    <xf numFmtId="0" fontId="16" fillId="0" borderId="28" xfId="0" applyFont="1" applyBorder="1" applyAlignment="1">
      <alignment horizontal="center" vertical="center" wrapText="1"/>
    </xf>
    <xf numFmtId="165" fontId="15" fillId="0" borderId="0" xfId="1" applyNumberFormat="1" applyFont="1" applyFill="1" applyBorder="1" applyAlignment="1">
      <alignment horizontal="center" vertical="top"/>
    </xf>
    <xf numFmtId="9" fontId="44" fillId="0" borderId="0" xfId="0" applyNumberFormat="1" applyFont="1" applyAlignment="1">
      <alignment horizontal="center" vertical="center"/>
    </xf>
    <xf numFmtId="9" fontId="43" fillId="0" borderId="0" xfId="0" applyNumberFormat="1" applyFont="1" applyAlignment="1">
      <alignment horizontal="center" vertical="center"/>
    </xf>
    <xf numFmtId="9" fontId="30" fillId="0" borderId="0" xfId="0" applyNumberFormat="1" applyFont="1" applyAlignment="1">
      <alignment horizontal="center" vertical="center"/>
    </xf>
    <xf numFmtId="9" fontId="8" fillId="0" borderId="0" xfId="1" applyFont="1" applyFill="1" applyBorder="1" applyAlignment="1">
      <alignment horizontal="center" vertical="center"/>
    </xf>
    <xf numFmtId="9" fontId="8" fillId="0" borderId="0" xfId="1" quotePrefix="1" applyFont="1" applyFill="1" applyBorder="1" applyAlignment="1">
      <alignment horizontal="center" vertical="center"/>
    </xf>
    <xf numFmtId="165" fontId="15" fillId="7" borderId="51" xfId="1" applyNumberFormat="1" applyFont="1" applyFill="1" applyBorder="1" applyAlignment="1">
      <alignment horizontal="center" vertical="center" wrapText="1"/>
    </xf>
    <xf numFmtId="165" fontId="51" fillId="0" borderId="51" xfId="1" applyNumberFormat="1" applyFont="1" applyBorder="1" applyAlignment="1">
      <alignment horizontal="center" vertical="center" wrapText="1"/>
    </xf>
    <xf numFmtId="9" fontId="43" fillId="4" borderId="50" xfId="0" applyNumberFormat="1" applyFont="1" applyFill="1" applyBorder="1" applyAlignment="1">
      <alignment horizontal="center" vertical="center"/>
    </xf>
    <xf numFmtId="9" fontId="30" fillId="5" borderId="52" xfId="0" applyNumberFormat="1" applyFont="1" applyFill="1" applyBorder="1" applyAlignment="1">
      <alignment horizontal="center" vertical="center"/>
    </xf>
    <xf numFmtId="9" fontId="8" fillId="0" borderId="53" xfId="1" applyFont="1" applyBorder="1" applyAlignment="1">
      <alignment horizontal="center" vertical="center"/>
    </xf>
    <xf numFmtId="9" fontId="8" fillId="0" borderId="51" xfId="1" applyFont="1" applyBorder="1" applyAlignment="1">
      <alignment horizontal="center" vertical="center"/>
    </xf>
    <xf numFmtId="9" fontId="43" fillId="4" borderId="52" xfId="0" applyNumberFormat="1" applyFont="1" applyFill="1" applyBorder="1" applyAlignment="1">
      <alignment horizontal="center" vertical="center"/>
    </xf>
    <xf numFmtId="9" fontId="8" fillId="0" borderId="49" xfId="1" applyFont="1" applyBorder="1" applyAlignment="1">
      <alignment horizontal="center" vertical="center"/>
    </xf>
    <xf numFmtId="9" fontId="8" fillId="0" borderId="51" xfId="1" quotePrefix="1" applyFont="1" applyBorder="1" applyAlignment="1">
      <alignment horizontal="center" vertical="center"/>
    </xf>
    <xf numFmtId="0" fontId="16" fillId="0" borderId="54"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4" fillId="0" borderId="0" xfId="0" applyFont="1" applyAlignment="1">
      <alignment vertical="center"/>
    </xf>
    <xf numFmtId="165" fontId="16" fillId="0" borderId="1" xfId="1" quotePrefix="1" applyNumberFormat="1" applyFont="1" applyFill="1" applyBorder="1" applyAlignment="1" applyProtection="1">
      <alignment horizontal="center" vertical="center"/>
      <protection locked="0"/>
    </xf>
    <xf numFmtId="9" fontId="16" fillId="0" borderId="1" xfId="1" applyFont="1" applyFill="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27" fillId="2" borderId="0" xfId="0" applyFont="1" applyFill="1" applyAlignment="1" applyProtection="1">
      <alignment horizontal="center" vertical="center"/>
      <protection locked="0"/>
    </xf>
    <xf numFmtId="1" fontId="16" fillId="13" borderId="8" xfId="1" quotePrefix="1" applyNumberFormat="1" applyFont="1" applyFill="1" applyBorder="1" applyAlignment="1" applyProtection="1">
      <alignment horizontal="center" vertical="center"/>
      <protection locked="0"/>
    </xf>
    <xf numFmtId="2" fontId="16" fillId="0" borderId="9" xfId="1" applyNumberFormat="1" applyFont="1" applyFill="1" applyBorder="1" applyAlignment="1" applyProtection="1">
      <alignment horizontal="center" vertical="center"/>
      <protection locked="0"/>
    </xf>
    <xf numFmtId="165" fontId="16" fillId="0" borderId="7" xfId="1" quotePrefix="1" applyNumberFormat="1" applyFont="1" applyFill="1" applyBorder="1" applyAlignment="1" applyProtection="1">
      <alignment horizontal="center" vertical="center"/>
      <protection locked="0"/>
    </xf>
    <xf numFmtId="9" fontId="16" fillId="0" borderId="0" xfId="1" applyFont="1" applyFill="1" applyBorder="1" applyAlignment="1" applyProtection="1">
      <alignment horizontal="center" vertical="center"/>
      <protection locked="0"/>
    </xf>
    <xf numFmtId="1" fontId="16" fillId="0" borderId="7" xfId="0" quotePrefix="1" applyNumberFormat="1"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1" fontId="16" fillId="0" borderId="7" xfId="1" quotePrefix="1" applyNumberFormat="1" applyFont="1" applyFill="1" applyBorder="1" applyAlignment="1" applyProtection="1">
      <alignment horizontal="center" vertical="center"/>
      <protection locked="0"/>
    </xf>
    <xf numFmtId="1" fontId="16" fillId="0" borderId="0" xfId="1" applyNumberFormat="1" applyFont="1" applyFill="1" applyBorder="1" applyAlignment="1" applyProtection="1">
      <alignment horizontal="center" vertical="center"/>
      <protection locked="0"/>
    </xf>
    <xf numFmtId="9" fontId="16" fillId="0" borderId="11" xfId="1" applyFont="1" applyFill="1" applyBorder="1" applyAlignment="1" applyProtection="1">
      <alignment horizontal="center" vertical="center"/>
      <protection locked="0"/>
    </xf>
    <xf numFmtId="0" fontId="27" fillId="6" borderId="0" xfId="0" applyFont="1" applyFill="1" applyAlignment="1" applyProtection="1">
      <alignment horizontal="center" vertical="center"/>
      <protection locked="0"/>
    </xf>
    <xf numFmtId="0" fontId="49" fillId="0" borderId="7"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49" fillId="0" borderId="7" xfId="0" quotePrefix="1"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165" fontId="16" fillId="0" borderId="26"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9" fontId="48" fillId="5" borderId="27" xfId="1" applyFont="1" applyFill="1" applyBorder="1" applyAlignment="1" applyProtection="1">
      <alignment horizontal="left" vertical="center" wrapText="1"/>
    </xf>
    <xf numFmtId="0" fontId="16" fillId="4" borderId="22" xfId="0" applyFont="1" applyFill="1" applyBorder="1" applyAlignment="1" applyProtection="1">
      <alignment horizontal="center" vertical="center" wrapText="1"/>
      <protection locked="0"/>
    </xf>
    <xf numFmtId="0" fontId="28" fillId="3" borderId="0" xfId="0" applyFont="1" applyFill="1" applyAlignment="1" applyProtection="1">
      <alignment horizontal="left" vertical="center" wrapText="1"/>
      <protection locked="0"/>
    </xf>
    <xf numFmtId="0" fontId="33" fillId="5" borderId="1" xfId="0" applyFont="1" applyFill="1" applyBorder="1" applyAlignment="1" applyProtection="1">
      <alignment vertical="center" wrapText="1"/>
      <protection locked="0"/>
    </xf>
    <xf numFmtId="0" fontId="24"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65" fillId="0" borderId="0" xfId="0" applyFont="1" applyAlignment="1" applyProtection="1">
      <alignment vertical="center" wrapText="1"/>
      <protection locked="0"/>
    </xf>
    <xf numFmtId="0" fontId="28" fillId="6" borderId="0" xfId="0" applyFont="1" applyFill="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41" fillId="5" borderId="9" xfId="0" applyFont="1" applyFill="1" applyBorder="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26" fillId="0" borderId="11" xfId="0" applyFont="1" applyBorder="1" applyAlignment="1" applyProtection="1">
      <alignment horizontal="left" vertical="center" wrapText="1"/>
      <protection locked="0"/>
    </xf>
    <xf numFmtId="0" fontId="16" fillId="4" borderId="2" xfId="0" applyFont="1" applyFill="1" applyBorder="1" applyAlignment="1" applyProtection="1">
      <alignment horizontal="center" vertical="center" wrapText="1"/>
      <protection locked="0"/>
    </xf>
    <xf numFmtId="0" fontId="27" fillId="3" borderId="0" xfId="0" applyFont="1" applyFill="1" applyAlignment="1" applyProtection="1">
      <alignment horizontal="center" vertical="center"/>
      <protection locked="0"/>
    </xf>
    <xf numFmtId="1" fontId="16" fillId="0" borderId="26" xfId="2" quotePrefix="1" applyNumberFormat="1" applyFont="1" applyFill="1" applyBorder="1" applyAlignment="1" applyProtection="1">
      <alignment horizontal="center" vertical="center"/>
      <protection locked="0"/>
    </xf>
    <xf numFmtId="0" fontId="16" fillId="8" borderId="1" xfId="0" applyFont="1" applyFill="1" applyBorder="1" applyAlignment="1" applyProtection="1">
      <alignment horizontal="center" vertical="center"/>
      <protection locked="0"/>
    </xf>
    <xf numFmtId="0" fontId="35" fillId="5" borderId="0" xfId="0" applyFont="1" applyFill="1" applyAlignment="1" applyProtection="1">
      <alignment vertical="center" wrapText="1"/>
      <protection locked="0"/>
    </xf>
    <xf numFmtId="0" fontId="26" fillId="0" borderId="21" xfId="0" applyFont="1" applyBorder="1" applyAlignment="1" applyProtection="1">
      <alignment vertical="center" wrapText="1"/>
      <protection locked="0"/>
    </xf>
    <xf numFmtId="1" fontId="30" fillId="0" borderId="7" xfId="1" quotePrefix="1" applyNumberFormat="1" applyFont="1" applyFill="1" applyBorder="1" applyAlignment="1" applyProtection="1">
      <alignment horizontal="center" vertical="center"/>
      <protection locked="0"/>
    </xf>
    <xf numFmtId="1" fontId="30" fillId="0" borderId="0" xfId="1" applyNumberFormat="1" applyFont="1" applyFill="1" applyBorder="1" applyAlignment="1" applyProtection="1">
      <alignment horizontal="center" vertical="center"/>
      <protection locked="0"/>
    </xf>
    <xf numFmtId="0" fontId="26" fillId="0" borderId="20" xfId="0" applyFont="1" applyBorder="1" applyAlignment="1" applyProtection="1">
      <alignment vertical="center" wrapText="1"/>
      <protection locked="0"/>
    </xf>
    <xf numFmtId="165" fontId="30" fillId="0" borderId="10" xfId="1" applyNumberFormat="1" applyFont="1" applyFill="1" applyBorder="1" applyAlignment="1" applyProtection="1">
      <alignment horizontal="center" vertical="center"/>
      <protection locked="0"/>
    </xf>
    <xf numFmtId="0" fontId="26" fillId="5" borderId="27" xfId="0" applyFont="1" applyFill="1" applyBorder="1" applyAlignment="1" applyProtection="1">
      <alignment vertical="center" wrapText="1"/>
      <protection locked="0"/>
    </xf>
    <xf numFmtId="0" fontId="16" fillId="0" borderId="26"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1" fontId="30" fillId="0" borderId="11" xfId="1" applyNumberFormat="1" applyFont="1" applyFill="1" applyBorder="1" applyAlignment="1" applyProtection="1">
      <alignment horizontal="center" vertical="center"/>
      <protection locked="0"/>
    </xf>
    <xf numFmtId="0" fontId="26" fillId="0" borderId="0" xfId="0" applyFont="1" applyAlignment="1" applyProtection="1">
      <alignment vertical="center" wrapText="1"/>
      <protection locked="0"/>
    </xf>
    <xf numFmtId="165" fontId="30" fillId="0" borderId="7" xfId="1" applyNumberFormat="1" applyFont="1" applyFill="1" applyBorder="1" applyAlignment="1" applyProtection="1">
      <alignment horizontal="center" vertical="center"/>
      <protection locked="0"/>
    </xf>
    <xf numFmtId="165" fontId="30" fillId="0" borderId="0" xfId="1" applyNumberFormat="1" applyFont="1" applyFill="1" applyBorder="1" applyAlignment="1" applyProtection="1">
      <alignment horizontal="center" vertical="center"/>
      <protection locked="0"/>
    </xf>
    <xf numFmtId="0" fontId="50" fillId="0" borderId="11" xfId="3" applyFont="1" applyFill="1" applyBorder="1" applyAlignment="1" applyProtection="1">
      <alignment vertical="center" wrapText="1"/>
      <protection locked="0"/>
    </xf>
    <xf numFmtId="0" fontId="30" fillId="5" borderId="10" xfId="0" quotePrefix="1" applyFont="1" applyFill="1" applyBorder="1" applyAlignment="1" applyProtection="1">
      <alignment horizontal="center" vertical="center"/>
      <protection locked="0"/>
    </xf>
    <xf numFmtId="0" fontId="30" fillId="5" borderId="11" xfId="0" quotePrefix="1" applyFont="1" applyFill="1" applyBorder="1" applyAlignment="1" applyProtection="1">
      <alignment horizontal="center" vertical="center"/>
      <protection locked="0"/>
    </xf>
    <xf numFmtId="0" fontId="26" fillId="5" borderId="0" xfId="0" applyFont="1" applyFill="1" applyAlignment="1" applyProtection="1">
      <alignment vertical="center" wrapText="1"/>
      <protection locked="0"/>
    </xf>
    <xf numFmtId="0" fontId="16" fillId="5" borderId="8" xfId="0" quotePrefix="1" applyFont="1" applyFill="1" applyBorder="1" applyAlignment="1" applyProtection="1">
      <alignment horizontal="center" vertical="center"/>
      <protection locked="0"/>
    </xf>
    <xf numFmtId="0" fontId="16" fillId="5" borderId="9" xfId="0" quotePrefix="1" applyFont="1" applyFill="1" applyBorder="1" applyAlignment="1" applyProtection="1">
      <alignment horizontal="center" vertical="center"/>
      <protection locked="0"/>
    </xf>
    <xf numFmtId="0" fontId="35" fillId="5" borderId="9" xfId="0" applyFont="1" applyFill="1" applyBorder="1" applyAlignment="1" applyProtection="1">
      <alignment vertical="center" wrapText="1"/>
      <protection locked="0"/>
    </xf>
    <xf numFmtId="0" fontId="33" fillId="0" borderId="0" xfId="0" applyFont="1" applyAlignment="1" applyProtection="1">
      <alignment vertical="center" wrapText="1"/>
      <protection locked="0"/>
    </xf>
    <xf numFmtId="9" fontId="30" fillId="0" borderId="0" xfId="1" applyFont="1" applyFill="1" applyBorder="1" applyAlignment="1" applyProtection="1">
      <alignment horizontal="center" vertical="center"/>
      <protection locked="0"/>
    </xf>
    <xf numFmtId="165" fontId="30" fillId="10" borderId="7" xfId="1" applyNumberFormat="1" applyFont="1" applyFill="1" applyBorder="1" applyAlignment="1" applyProtection="1">
      <alignment horizontal="center" vertical="center"/>
      <protection locked="0"/>
    </xf>
    <xf numFmtId="0" fontId="50" fillId="0" borderId="0" xfId="3" applyFont="1" applyFill="1" applyBorder="1" applyAlignment="1" applyProtection="1">
      <alignment vertical="center" wrapText="1"/>
      <protection locked="0"/>
    </xf>
    <xf numFmtId="0" fontId="30" fillId="5" borderId="7" xfId="0" quotePrefix="1" applyFont="1" applyFill="1" applyBorder="1" applyAlignment="1" applyProtection="1">
      <alignment horizontal="center" vertical="center"/>
      <protection locked="0"/>
    </xf>
    <xf numFmtId="0" fontId="30" fillId="5" borderId="0" xfId="0" quotePrefix="1" applyFont="1" applyFill="1" applyAlignment="1" applyProtection="1">
      <alignment horizontal="center" vertical="center"/>
      <protection locked="0"/>
    </xf>
    <xf numFmtId="1" fontId="30" fillId="0" borderId="7" xfId="0" applyNumberFormat="1" applyFont="1" applyBorder="1" applyAlignment="1" applyProtection="1">
      <alignment horizontal="center" vertical="center"/>
      <protection locked="0"/>
    </xf>
    <xf numFmtId="0" fontId="33" fillId="0" borderId="11" xfId="0" applyFont="1" applyBorder="1" applyAlignment="1" applyProtection="1">
      <alignment vertical="center" wrapText="1"/>
      <protection locked="0"/>
    </xf>
    <xf numFmtId="0" fontId="33" fillId="5" borderId="27" xfId="0" applyFont="1" applyFill="1" applyBorder="1" applyAlignment="1" applyProtection="1">
      <alignment vertical="center" wrapText="1"/>
      <protection locked="0"/>
    </xf>
    <xf numFmtId="165" fontId="16" fillId="0" borderId="26" xfId="1" applyNumberFormat="1" applyFont="1" applyFill="1" applyBorder="1" applyAlignment="1" applyProtection="1">
      <alignment horizontal="center" vertical="center"/>
      <protection locked="0"/>
    </xf>
    <xf numFmtId="165" fontId="16" fillId="0" borderId="1" xfId="1" applyNumberFormat="1" applyFont="1" applyFill="1" applyBorder="1" applyAlignment="1" applyProtection="1">
      <alignment horizontal="center" vertical="center"/>
      <protection locked="0"/>
    </xf>
    <xf numFmtId="0" fontId="26" fillId="5" borderId="1" xfId="0" applyFont="1" applyFill="1" applyBorder="1" applyAlignment="1" applyProtection="1">
      <alignment vertical="center" wrapText="1"/>
      <protection locked="0"/>
    </xf>
    <xf numFmtId="0" fontId="29" fillId="0" borderId="26" xfId="0" quotePrefix="1" applyFont="1" applyBorder="1" applyAlignment="1" applyProtection="1">
      <alignment horizontal="center" vertical="center"/>
      <protection locked="0"/>
    </xf>
    <xf numFmtId="0" fontId="29" fillId="0" borderId="1" xfId="0" quotePrefix="1" applyFont="1" applyBorder="1" applyAlignment="1" applyProtection="1">
      <alignment horizontal="center" vertical="center"/>
      <protection locked="0"/>
    </xf>
    <xf numFmtId="0" fontId="24" fillId="0" borderId="21" xfId="0" applyFont="1" applyBorder="1" applyAlignment="1" applyProtection="1">
      <alignment horizontal="left" vertical="center" wrapText="1"/>
      <protection locked="0"/>
    </xf>
    <xf numFmtId="0" fontId="28" fillId="2" borderId="21" xfId="0" applyFont="1" applyFill="1" applyBorder="1" applyAlignment="1" applyProtection="1">
      <alignment horizontal="left" vertical="center" wrapText="1"/>
      <protection locked="0"/>
    </xf>
    <xf numFmtId="0" fontId="16" fillId="0" borderId="21" xfId="0" applyFont="1" applyBorder="1" applyAlignment="1" applyProtection="1">
      <alignment horizontal="left" vertical="center" wrapText="1"/>
      <protection locked="0"/>
    </xf>
    <xf numFmtId="0" fontId="35" fillId="5" borderId="19" xfId="0" applyFont="1" applyFill="1" applyBorder="1" applyAlignment="1" applyProtection="1">
      <alignment vertical="center" wrapText="1"/>
      <protection locked="0"/>
    </xf>
    <xf numFmtId="0" fontId="33" fillId="0" borderId="21" xfId="0" applyFont="1" applyBorder="1" applyAlignment="1" applyProtection="1">
      <alignment vertical="center" wrapText="1"/>
      <protection locked="0"/>
    </xf>
    <xf numFmtId="0" fontId="30" fillId="0" borderId="7" xfId="0" applyFont="1" applyBorder="1" applyAlignment="1" applyProtection="1">
      <alignment horizontal="center" vertical="center"/>
      <protection locked="0"/>
    </xf>
    <xf numFmtId="0" fontId="33" fillId="0" borderId="20" xfId="0" applyFont="1" applyBorder="1" applyAlignment="1" applyProtection="1">
      <alignment vertical="center" wrapText="1"/>
      <protection locked="0"/>
    </xf>
    <xf numFmtId="0" fontId="30" fillId="0" borderId="10" xfId="0" applyFont="1" applyBorder="1" applyAlignment="1" applyProtection="1">
      <alignment horizontal="center" vertical="center"/>
      <protection locked="0"/>
    </xf>
    <xf numFmtId="165" fontId="16" fillId="13" borderId="26" xfId="1" applyNumberFormat="1" applyFont="1" applyFill="1" applyBorder="1" applyAlignment="1" applyProtection="1">
      <alignment horizontal="center" vertical="center"/>
      <protection locked="0"/>
    </xf>
    <xf numFmtId="164" fontId="49" fillId="0" borderId="7" xfId="0" applyNumberFormat="1" applyFont="1" applyBorder="1" applyAlignment="1" applyProtection="1">
      <alignment horizontal="center" vertical="center"/>
      <protection locked="0"/>
    </xf>
    <xf numFmtId="164" fontId="30" fillId="0" borderId="7" xfId="0" applyNumberFormat="1" applyFont="1" applyBorder="1" applyAlignment="1" applyProtection="1">
      <alignment horizontal="center" vertical="center"/>
      <protection locked="0"/>
    </xf>
    <xf numFmtId="164" fontId="30" fillId="0" borderId="10" xfId="0" applyNumberFormat="1" applyFont="1" applyBorder="1" applyAlignment="1" applyProtection="1">
      <alignment horizontal="center" vertical="center"/>
      <protection locked="0"/>
    </xf>
    <xf numFmtId="1" fontId="16" fillId="0" borderId="1" xfId="1" applyNumberFormat="1" applyFont="1" applyFill="1" applyBorder="1" applyAlignment="1" applyProtection="1">
      <alignment horizontal="center" vertical="center"/>
      <protection locked="0"/>
    </xf>
    <xf numFmtId="165" fontId="16" fillId="0" borderId="10" xfId="1" applyNumberFormat="1" applyFont="1" applyFill="1" applyBorder="1" applyAlignment="1" applyProtection="1">
      <alignment horizontal="center" vertical="center"/>
      <protection locked="0"/>
    </xf>
    <xf numFmtId="165" fontId="16" fillId="0" borderId="11" xfId="1" applyNumberFormat="1" applyFont="1" applyFill="1" applyBorder="1" applyAlignment="1" applyProtection="1">
      <alignment horizontal="center" vertical="center"/>
      <protection locked="0"/>
    </xf>
    <xf numFmtId="0" fontId="26" fillId="5" borderId="19" xfId="0" applyFont="1" applyFill="1" applyBorder="1" applyAlignment="1" applyProtection="1">
      <alignment vertical="center" wrapText="1"/>
      <protection locked="0"/>
    </xf>
    <xf numFmtId="0" fontId="33" fillId="0" borderId="27" xfId="0" applyFont="1" applyBorder="1" applyAlignment="1" applyProtection="1">
      <alignment vertical="center" wrapText="1"/>
      <protection locked="0"/>
    </xf>
    <xf numFmtId="1" fontId="16" fillId="0" borderId="26" xfId="0" quotePrefix="1"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0" fontId="22" fillId="0" borderId="0" xfId="0" applyFont="1" applyAlignment="1" applyProtection="1">
      <alignment horizontal="center" vertical="center"/>
      <protection locked="0"/>
    </xf>
    <xf numFmtId="0" fontId="0" fillId="0" borderId="26" xfId="0" applyBorder="1" applyAlignment="1">
      <alignment horizontal="center" vertical="center"/>
    </xf>
    <xf numFmtId="0" fontId="34" fillId="4" borderId="1" xfId="0" applyFont="1" applyFill="1" applyBorder="1" applyAlignment="1">
      <alignment horizontal="center" vertical="center" wrapText="1"/>
    </xf>
    <xf numFmtId="0" fontId="26" fillId="5" borderId="1" xfId="0" applyFont="1" applyFill="1" applyBorder="1" applyAlignment="1" applyProtection="1">
      <alignment horizontal="left" vertical="center" wrapText="1"/>
      <protection locked="0"/>
    </xf>
    <xf numFmtId="0" fontId="74" fillId="19" borderId="29" xfId="0" applyFont="1" applyFill="1" applyBorder="1" applyAlignment="1">
      <alignment horizontal="left" vertical="top" wrapText="1"/>
    </xf>
    <xf numFmtId="166" fontId="75" fillId="19" borderId="29" xfId="0" applyNumberFormat="1" applyFont="1" applyFill="1" applyBorder="1" applyAlignment="1">
      <alignment horizontal="right" vertical="top"/>
    </xf>
    <xf numFmtId="0" fontId="41" fillId="0" borderId="0" xfId="0" applyFont="1" applyAlignment="1" applyProtection="1">
      <alignment vertical="center" wrapText="1"/>
      <protection locked="0"/>
    </xf>
    <xf numFmtId="2" fontId="49" fillId="0" borderId="7" xfId="0" applyNumberFormat="1" applyFont="1" applyBorder="1" applyAlignment="1" applyProtection="1">
      <alignment horizontal="center" vertical="center"/>
      <protection locked="0"/>
    </xf>
    <xf numFmtId="2" fontId="30" fillId="0" borderId="7" xfId="0" applyNumberFormat="1" applyFont="1" applyBorder="1" applyAlignment="1" applyProtection="1">
      <alignment horizontal="center" vertical="center"/>
      <protection locked="0"/>
    </xf>
    <xf numFmtId="2" fontId="30" fillId="0" borderId="10" xfId="0" applyNumberFormat="1" applyFont="1" applyBorder="1" applyAlignment="1" applyProtection="1">
      <alignment horizontal="center" vertical="center"/>
      <protection locked="0"/>
    </xf>
    <xf numFmtId="2" fontId="16" fillId="0" borderId="1" xfId="1" applyNumberFormat="1" applyFont="1" applyFill="1" applyBorder="1" applyAlignment="1" applyProtection="1">
      <alignment horizontal="center" vertical="center"/>
      <protection locked="0"/>
    </xf>
    <xf numFmtId="2" fontId="49" fillId="0" borderId="10" xfId="0" applyNumberFormat="1" applyFont="1" applyBorder="1" applyAlignment="1" applyProtection="1">
      <alignment horizontal="center" vertical="center"/>
      <protection locked="0"/>
    </xf>
    <xf numFmtId="0" fontId="19" fillId="4" borderId="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26" fillId="0" borderId="0" xfId="0" applyFont="1" applyAlignment="1">
      <alignment horizontal="justify" vertical="center"/>
    </xf>
    <xf numFmtId="0" fontId="76" fillId="0" borderId="7"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77" fillId="0" borderId="21" xfId="0" applyFont="1" applyBorder="1" applyAlignment="1">
      <alignment horizontal="left" vertical="center" wrapText="1"/>
    </xf>
    <xf numFmtId="1" fontId="76" fillId="0" borderId="7" xfId="0" applyNumberFormat="1" applyFont="1" applyBorder="1" applyAlignment="1" applyProtection="1">
      <alignment horizontal="center" vertical="center"/>
      <protection locked="0"/>
    </xf>
    <xf numFmtId="0" fontId="76" fillId="0" borderId="7" xfId="0" quotePrefix="1" applyFont="1" applyBorder="1" applyAlignment="1" applyProtection="1">
      <alignment horizontal="center" vertical="center"/>
      <protection locked="0"/>
    </xf>
    <xf numFmtId="1" fontId="29" fillId="0" borderId="0" xfId="0" applyNumberFormat="1" applyFont="1" applyAlignment="1" applyProtection="1">
      <alignment horizontal="center" vertical="center"/>
      <protection locked="0"/>
    </xf>
    <xf numFmtId="9" fontId="76" fillId="0" borderId="7" xfId="1" applyFont="1" applyFill="1" applyBorder="1" applyAlignment="1" applyProtection="1">
      <alignment horizontal="center" vertical="center"/>
      <protection locked="0"/>
    </xf>
    <xf numFmtId="9" fontId="29" fillId="0" borderId="0" xfId="1" applyFont="1" applyFill="1" applyBorder="1" applyAlignment="1" applyProtection="1">
      <alignment horizontal="center" vertical="center"/>
      <protection locked="0"/>
    </xf>
    <xf numFmtId="165" fontId="76" fillId="0" borderId="7" xfId="0" applyNumberFormat="1" applyFont="1" applyBorder="1" applyAlignment="1" applyProtection="1">
      <alignment horizontal="center" vertical="center"/>
      <protection locked="0"/>
    </xf>
    <xf numFmtId="9" fontId="29" fillId="0" borderId="0" xfId="0" applyNumberFormat="1" applyFont="1" applyAlignment="1" applyProtection="1">
      <alignment horizontal="center" vertical="center"/>
      <protection locked="0"/>
    </xf>
    <xf numFmtId="2" fontId="76" fillId="0" borderId="7" xfId="0" applyNumberFormat="1" applyFont="1" applyBorder="1" applyAlignment="1" applyProtection="1">
      <alignment horizontal="center" vertical="center"/>
      <protection locked="0"/>
    </xf>
    <xf numFmtId="2" fontId="29" fillId="0" borderId="0" xfId="0" applyNumberFormat="1" applyFont="1" applyAlignment="1" applyProtection="1">
      <alignment horizontal="center" vertical="center"/>
      <protection locked="0"/>
    </xf>
    <xf numFmtId="2" fontId="29" fillId="0" borderId="11" xfId="0" applyNumberFormat="1" applyFont="1" applyBorder="1" applyAlignment="1" applyProtection="1">
      <alignment horizontal="center" vertical="center"/>
      <protection locked="0"/>
    </xf>
    <xf numFmtId="0" fontId="77" fillId="0" borderId="20" xfId="0" applyFont="1" applyBorder="1" applyAlignment="1">
      <alignment horizontal="left" vertical="center" wrapText="1"/>
    </xf>
    <xf numFmtId="0" fontId="25" fillId="5" borderId="0" xfId="0" applyFont="1" applyFill="1" applyAlignment="1">
      <alignment horizontal="center" vertical="center"/>
    </xf>
    <xf numFmtId="0" fontId="33" fillId="5" borderId="0" xfId="0" applyFont="1" applyFill="1" applyAlignment="1" applyProtection="1">
      <alignment vertical="center" wrapText="1"/>
      <protection locked="0"/>
    </xf>
    <xf numFmtId="165" fontId="16" fillId="0" borderId="0" xfId="1" quotePrefix="1" applyNumberFormat="1" applyFont="1" applyFill="1" applyBorder="1" applyAlignment="1" applyProtection="1">
      <alignment horizontal="center" vertical="center"/>
      <protection locked="0"/>
    </xf>
    <xf numFmtId="0" fontId="26" fillId="5" borderId="11" xfId="0" applyFont="1" applyFill="1" applyBorder="1" applyAlignment="1" applyProtection="1">
      <alignment vertical="center" wrapText="1"/>
      <protection locked="0"/>
    </xf>
    <xf numFmtId="0" fontId="47" fillId="5" borderId="21" xfId="0" applyFont="1" applyFill="1" applyBorder="1" applyAlignment="1">
      <alignment horizontal="left" vertical="center" wrapText="1"/>
    </xf>
    <xf numFmtId="9" fontId="16" fillId="0" borderId="11" xfId="1" quotePrefix="1" applyFont="1" applyFill="1" applyBorder="1" applyAlignment="1" applyProtection="1">
      <alignment horizontal="center" vertical="center"/>
      <protection locked="0"/>
    </xf>
    <xf numFmtId="0" fontId="47" fillId="5" borderId="20" xfId="0" applyFont="1" applyFill="1" applyBorder="1" applyAlignment="1">
      <alignment horizontal="left" vertical="center" wrapText="1"/>
    </xf>
    <xf numFmtId="9" fontId="16" fillId="0" borderId="10" xfId="1" quotePrefix="1" applyFont="1" applyFill="1" applyBorder="1" applyAlignment="1" applyProtection="1">
      <alignment horizontal="center" vertical="center"/>
      <protection locked="0"/>
    </xf>
    <xf numFmtId="0" fontId="43" fillId="5" borderId="1" xfId="0" applyFont="1" applyFill="1" applyBorder="1" applyAlignment="1" applyProtection="1">
      <alignment horizontal="center" vertical="center" wrapText="1"/>
      <protection locked="0"/>
    </xf>
    <xf numFmtId="0" fontId="49" fillId="10" borderId="8" xfId="0" applyFont="1" applyFill="1" applyBorder="1" applyAlignment="1" applyProtection="1">
      <alignment horizontal="center" vertical="center" wrapText="1"/>
      <protection locked="0"/>
    </xf>
    <xf numFmtId="0" fontId="49" fillId="10" borderId="55" xfId="0" applyFont="1" applyFill="1" applyBorder="1" applyAlignment="1" applyProtection="1">
      <alignment horizontal="center" vertical="center" wrapText="1"/>
      <protection locked="0"/>
    </xf>
    <xf numFmtId="0" fontId="49" fillId="10" borderId="7" xfId="0" applyFont="1" applyFill="1" applyBorder="1" applyAlignment="1" applyProtection="1">
      <alignment horizontal="center" vertical="center" wrapText="1"/>
      <protection locked="0"/>
    </xf>
    <xf numFmtId="0" fontId="49" fillId="5" borderId="21" xfId="0" applyFont="1" applyFill="1" applyBorder="1" applyAlignment="1" applyProtection="1">
      <alignment horizontal="center" vertical="center" wrapText="1"/>
      <protection locked="0"/>
    </xf>
    <xf numFmtId="0" fontId="46" fillId="5" borderId="20" xfId="0" applyFont="1" applyFill="1" applyBorder="1" applyAlignment="1" applyProtection="1">
      <alignment horizontal="center" vertical="center" wrapText="1"/>
      <protection locked="0"/>
    </xf>
    <xf numFmtId="0" fontId="41" fillId="10" borderId="56" xfId="0" applyFont="1" applyFill="1" applyBorder="1" applyAlignment="1" applyProtection="1">
      <alignment horizontal="left" vertical="center" wrapText="1"/>
      <protection locked="0"/>
    </xf>
    <xf numFmtId="0" fontId="26" fillId="10" borderId="55" xfId="0" applyFont="1" applyFill="1" applyBorder="1" applyAlignment="1" applyProtection="1">
      <alignment horizontal="left" vertical="center" wrapText="1"/>
      <protection locked="0"/>
    </xf>
    <xf numFmtId="0" fontId="26" fillId="10" borderId="57" xfId="0" applyFont="1" applyFill="1" applyBorder="1" applyAlignment="1" applyProtection="1">
      <alignment horizontal="left" vertical="center" wrapText="1"/>
      <protection locked="0"/>
    </xf>
    <xf numFmtId="0" fontId="47" fillId="5" borderId="19" xfId="0" applyFont="1" applyFill="1" applyBorder="1" applyAlignment="1">
      <alignment horizontal="left" vertical="center" wrapText="1"/>
    </xf>
    <xf numFmtId="0" fontId="2" fillId="0" borderId="0" xfId="0" applyFont="1" applyAlignment="1">
      <alignment vertical="center"/>
    </xf>
    <xf numFmtId="0" fontId="25" fillId="10" borderId="8" xfId="0" applyFont="1" applyFill="1" applyBorder="1" applyAlignment="1">
      <alignment horizontal="center" vertical="center"/>
    </xf>
    <xf numFmtId="0" fontId="41" fillId="10" borderId="9" xfId="0" applyFont="1" applyFill="1" applyBorder="1" applyAlignment="1">
      <alignment vertical="center" wrapText="1"/>
    </xf>
    <xf numFmtId="0" fontId="41" fillId="10" borderId="19" xfId="0" applyFont="1" applyFill="1" applyBorder="1" applyAlignment="1">
      <alignment vertical="center" wrapText="1"/>
    </xf>
    <xf numFmtId="0" fontId="33" fillId="10" borderId="8" xfId="0" applyFont="1" applyFill="1" applyBorder="1" applyAlignment="1" applyProtection="1">
      <alignment vertical="center" wrapText="1"/>
      <protection locked="0"/>
    </xf>
    <xf numFmtId="0" fontId="25" fillId="10" borderId="7" xfId="0" applyFont="1" applyFill="1" applyBorder="1" applyAlignment="1">
      <alignment horizontal="center" vertical="center"/>
    </xf>
    <xf numFmtId="0" fontId="41" fillId="10" borderId="0" xfId="0" applyFont="1" applyFill="1" applyAlignment="1">
      <alignment vertical="center" wrapText="1"/>
    </xf>
    <xf numFmtId="0" fontId="41" fillId="10" borderId="21" xfId="0" applyFont="1" applyFill="1" applyBorder="1" applyAlignment="1">
      <alignment vertical="center" wrapText="1"/>
    </xf>
    <xf numFmtId="0" fontId="33" fillId="10" borderId="7" xfId="0" applyFont="1" applyFill="1" applyBorder="1" applyAlignment="1" applyProtection="1">
      <alignment vertical="center" wrapText="1"/>
      <protection locked="0"/>
    </xf>
    <xf numFmtId="0" fontId="51" fillId="0" borderId="8" xfId="0" applyFont="1" applyBorder="1" applyAlignment="1">
      <alignment horizontal="center" vertical="center"/>
    </xf>
    <xf numFmtId="0" fontId="51" fillId="0" borderId="9" xfId="0" applyFont="1" applyBorder="1" applyAlignment="1">
      <alignment horizontal="center" vertical="center"/>
    </xf>
    <xf numFmtId="0" fontId="46" fillId="5" borderId="29" xfId="0" applyFont="1" applyFill="1" applyBorder="1" applyAlignment="1" applyProtection="1">
      <alignment horizontal="center" vertical="center" wrapText="1"/>
      <protection locked="0"/>
    </xf>
    <xf numFmtId="0" fontId="16" fillId="5" borderId="55" xfId="0" applyFont="1" applyFill="1" applyBorder="1" applyAlignment="1" applyProtection="1">
      <alignment horizontal="center" vertical="center" wrapText="1"/>
      <protection locked="0"/>
    </xf>
    <xf numFmtId="0" fontId="46" fillId="0" borderId="55" xfId="0" applyFont="1" applyBorder="1" applyAlignment="1" applyProtection="1">
      <alignment horizontal="center" vertical="center" wrapText="1"/>
      <protection locked="0"/>
    </xf>
    <xf numFmtId="0" fontId="46" fillId="0" borderId="57" xfId="0" applyFont="1" applyBorder="1" applyAlignment="1" applyProtection="1">
      <alignment horizontal="center" vertical="center" wrapText="1"/>
      <protection locked="0"/>
    </xf>
    <xf numFmtId="0" fontId="16" fillId="10" borderId="56" xfId="0" applyFont="1" applyFill="1" applyBorder="1" applyAlignment="1" applyProtection="1">
      <alignment horizontal="center" vertical="center" wrapText="1"/>
      <protection locked="0"/>
    </xf>
    <xf numFmtId="0" fontId="16" fillId="5" borderId="56" xfId="0" applyFont="1" applyFill="1" applyBorder="1" applyAlignment="1" applyProtection="1">
      <alignment horizontal="center" vertical="center" wrapText="1"/>
      <protection locked="0"/>
    </xf>
    <xf numFmtId="0" fontId="46" fillId="5" borderId="55" xfId="0" applyFont="1" applyFill="1" applyBorder="1" applyAlignment="1" applyProtection="1">
      <alignment horizontal="center" vertical="center" wrapText="1"/>
      <protection locked="0"/>
    </xf>
    <xf numFmtId="0" fontId="43" fillId="0" borderId="55" xfId="0" applyFont="1" applyBorder="1" applyAlignment="1" applyProtection="1">
      <alignment horizontal="center" vertical="center" wrapText="1"/>
      <protection locked="0"/>
    </xf>
    <xf numFmtId="0" fontId="24" fillId="0" borderId="55" xfId="0" applyFont="1" applyBorder="1" applyAlignment="1" applyProtection="1">
      <alignment horizontal="center" vertical="center" wrapText="1"/>
      <protection locked="0"/>
    </xf>
    <xf numFmtId="0" fontId="43" fillId="5" borderId="29" xfId="0" applyFont="1" applyFill="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8" fillId="2" borderId="0" xfId="0" applyFont="1" applyFill="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5" borderId="9" xfId="0" applyFont="1" applyFill="1" applyBorder="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43" fillId="0" borderId="11" xfId="0" applyFont="1" applyBorder="1" applyAlignment="1" applyProtection="1">
      <alignment horizontal="center" vertical="center" wrapText="1"/>
      <protection locked="0"/>
    </xf>
    <xf numFmtId="0" fontId="46" fillId="5" borderId="1" xfId="0" applyFont="1" applyFill="1" applyBorder="1" applyAlignment="1" applyProtection="1">
      <alignment horizontal="center" vertical="center" wrapText="1"/>
      <protection locked="0"/>
    </xf>
    <xf numFmtId="0" fontId="43" fillId="10" borderId="1" xfId="0" applyFont="1" applyFill="1" applyBorder="1" applyAlignment="1" applyProtection="1">
      <alignment horizontal="center" vertical="center" wrapText="1"/>
      <protection locked="0"/>
    </xf>
    <xf numFmtId="0" fontId="46" fillId="5" borderId="26" xfId="0" applyFont="1" applyFill="1" applyBorder="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1" fontId="16" fillId="0" borderId="0" xfId="0" applyNumberFormat="1" applyFont="1" applyAlignment="1">
      <alignment horizontal="center" vertical="center"/>
    </xf>
    <xf numFmtId="0" fontId="35" fillId="10" borderId="26" xfId="0" applyFont="1" applyFill="1" applyBorder="1" applyAlignment="1">
      <alignment horizontal="center" vertical="center"/>
    </xf>
    <xf numFmtId="0" fontId="35" fillId="10" borderId="1" xfId="0" applyFont="1" applyFill="1" applyBorder="1" applyAlignment="1">
      <alignment vertical="center" wrapText="1"/>
    </xf>
    <xf numFmtId="0" fontId="35" fillId="10" borderId="27" xfId="0" applyFont="1" applyFill="1" applyBorder="1" applyAlignment="1" applyProtection="1">
      <alignment vertical="center" wrapText="1"/>
      <protection locked="0"/>
    </xf>
    <xf numFmtId="1" fontId="16" fillId="0" borderId="8" xfId="0" applyNumberFormat="1" applyFont="1" applyBorder="1" applyAlignment="1">
      <alignment horizontal="center" vertical="center"/>
    </xf>
    <xf numFmtId="0" fontId="16" fillId="0" borderId="9" xfId="0" applyFont="1" applyBorder="1" applyAlignment="1">
      <alignment horizontal="center" vertical="center"/>
    </xf>
    <xf numFmtId="1" fontId="16" fillId="5" borderId="8" xfId="0" applyNumberFormat="1" applyFont="1" applyFill="1" applyBorder="1" applyAlignment="1">
      <alignment horizontal="center" vertical="center"/>
    </xf>
    <xf numFmtId="1" fontId="16" fillId="0" borderId="9" xfId="0" applyNumberFormat="1" applyFont="1" applyBorder="1" applyAlignment="1">
      <alignment horizontal="center" vertical="center"/>
    </xf>
    <xf numFmtId="2" fontId="30" fillId="0" borderId="0" xfId="0" applyNumberFormat="1" applyFont="1" applyAlignment="1" applyProtection="1">
      <alignment horizontal="center" vertical="center"/>
      <protection locked="0"/>
    </xf>
    <xf numFmtId="2" fontId="0" fillId="5" borderId="56" xfId="0" applyNumberFormat="1" applyFill="1" applyBorder="1" applyAlignment="1">
      <alignment horizontal="center" vertical="center"/>
    </xf>
    <xf numFmtId="2" fontId="0" fillId="5" borderId="55" xfId="0" applyNumberFormat="1" applyFill="1" applyBorder="1" applyAlignment="1">
      <alignment horizontal="center" vertical="center"/>
    </xf>
    <xf numFmtId="2" fontId="0" fillId="5" borderId="57" xfId="0" applyNumberFormat="1" applyFill="1" applyBorder="1" applyAlignment="1">
      <alignment horizontal="center" vertical="center"/>
    </xf>
    <xf numFmtId="2" fontId="0" fillId="5" borderId="7" xfId="0" applyNumberFormat="1" applyFill="1" applyBorder="1" applyAlignment="1">
      <alignment horizontal="center" vertical="center"/>
    </xf>
    <xf numFmtId="2" fontId="0" fillId="5" borderId="26" xfId="0" applyNumberFormat="1" applyFill="1" applyBorder="1" applyAlignment="1">
      <alignment horizontal="center" vertical="center"/>
    </xf>
    <xf numFmtId="2" fontId="71" fillId="14" borderId="58" xfId="0" applyNumberFormat="1" applyFont="1" applyFill="1" applyBorder="1" applyAlignment="1">
      <alignment horizontal="center" vertical="center"/>
    </xf>
    <xf numFmtId="2" fontId="71" fillId="15" borderId="58" xfId="0" applyNumberFormat="1" applyFont="1" applyFill="1" applyBorder="1" applyAlignment="1">
      <alignment horizontal="center" vertical="center"/>
    </xf>
    <xf numFmtId="2" fontId="71" fillId="17" borderId="58" xfId="0" applyNumberFormat="1" applyFont="1" applyFill="1" applyBorder="1" applyAlignment="1">
      <alignment horizontal="center" vertical="center"/>
    </xf>
    <xf numFmtId="0" fontId="71" fillId="18" borderId="18" xfId="0" applyFont="1" applyFill="1" applyBorder="1" applyAlignment="1">
      <alignment horizontal="center" vertical="center"/>
    </xf>
    <xf numFmtId="2" fontId="0" fillId="5" borderId="29" xfId="0" quotePrefix="1" applyNumberFormat="1" applyFill="1" applyBorder="1" applyAlignment="1">
      <alignment horizontal="center" vertical="center"/>
    </xf>
    <xf numFmtId="0" fontId="40" fillId="5" borderId="21" xfId="0" applyFont="1" applyFill="1" applyBorder="1" applyAlignment="1">
      <alignment horizontal="left" vertical="center" wrapText="1"/>
    </xf>
    <xf numFmtId="0" fontId="40" fillId="5" borderId="20" xfId="0" applyFont="1" applyFill="1" applyBorder="1" applyAlignment="1">
      <alignment horizontal="left" vertical="center" wrapText="1"/>
    </xf>
    <xf numFmtId="0" fontId="47" fillId="5" borderId="27" xfId="0" applyFont="1" applyFill="1" applyBorder="1" applyAlignment="1">
      <alignment horizontal="left" vertical="center" wrapText="1"/>
    </xf>
    <xf numFmtId="0" fontId="29" fillId="5" borderId="27" xfId="0" quotePrefix="1" applyFont="1" applyFill="1" applyBorder="1" applyAlignment="1">
      <alignment horizontal="center" vertical="center"/>
    </xf>
    <xf numFmtId="0" fontId="0" fillId="0" borderId="0" xfId="0" applyAlignment="1" applyProtection="1">
      <alignment vertical="center" wrapText="1"/>
      <protection locked="0"/>
    </xf>
    <xf numFmtId="0" fontId="19" fillId="4" borderId="8" xfId="0" applyFont="1" applyFill="1" applyBorder="1" applyAlignment="1">
      <alignment vertical="center" wrapText="1"/>
    </xf>
    <xf numFmtId="0" fontId="19" fillId="5" borderId="29" xfId="0" applyFont="1" applyFill="1" applyBorder="1" applyAlignment="1">
      <alignment horizontal="center" vertical="center"/>
    </xf>
    <xf numFmtId="0" fontId="0" fillId="0" borderId="29" xfId="0" applyBorder="1" applyAlignment="1">
      <alignment horizontal="center" vertical="center" wrapText="1"/>
    </xf>
    <xf numFmtId="9" fontId="0" fillId="0" borderId="0" xfId="1" applyFont="1" applyAlignment="1">
      <alignment horizontal="center" vertical="center" wrapText="1"/>
    </xf>
    <xf numFmtId="0" fontId="19" fillId="5" borderId="28" xfId="0" applyFont="1" applyFill="1" applyBorder="1" applyAlignment="1">
      <alignment horizontal="center" vertical="center" wrapText="1"/>
    </xf>
    <xf numFmtId="9" fontId="43" fillId="4" borderId="50" xfId="0" quotePrefix="1" applyNumberFormat="1" applyFont="1" applyFill="1" applyBorder="1" applyAlignment="1">
      <alignment horizontal="center" vertical="center" wrapText="1"/>
    </xf>
    <xf numFmtId="9" fontId="30" fillId="5" borderId="52" xfId="0" applyNumberFormat="1" applyFont="1" applyFill="1" applyBorder="1" applyAlignment="1">
      <alignment horizontal="center" vertical="center" wrapText="1"/>
    </xf>
    <xf numFmtId="9" fontId="2" fillId="0" borderId="53" xfId="1" applyFont="1" applyBorder="1" applyAlignment="1">
      <alignment horizontal="center" vertical="center" wrapText="1"/>
    </xf>
    <xf numFmtId="9" fontId="2" fillId="0" borderId="51" xfId="1" applyFont="1" applyBorder="1" applyAlignment="1">
      <alignment horizontal="center" vertical="center" wrapText="1"/>
    </xf>
    <xf numFmtId="9" fontId="43" fillId="4" borderId="52" xfId="0" applyNumberFormat="1" applyFont="1" applyFill="1" applyBorder="1" applyAlignment="1">
      <alignment horizontal="center" vertical="center" wrapText="1"/>
    </xf>
    <xf numFmtId="9" fontId="2" fillId="0" borderId="49" xfId="1" applyFont="1" applyBorder="1" applyAlignment="1">
      <alignment horizontal="center" vertical="center" wrapText="1"/>
    </xf>
    <xf numFmtId="9" fontId="43" fillId="4" borderId="50" xfId="0" applyNumberFormat="1" applyFont="1" applyFill="1" applyBorder="1" applyAlignment="1">
      <alignment horizontal="center" vertical="center" wrapText="1"/>
    </xf>
    <xf numFmtId="9" fontId="2" fillId="0" borderId="51" xfId="1" quotePrefix="1" applyFont="1" applyBorder="1" applyAlignment="1">
      <alignment horizontal="center" vertical="center" wrapText="1"/>
    </xf>
    <xf numFmtId="9" fontId="30" fillId="20" borderId="52" xfId="0" applyNumberFormat="1" applyFont="1" applyFill="1" applyBorder="1" applyAlignment="1">
      <alignment horizontal="center" vertical="center" wrapText="1"/>
    </xf>
    <xf numFmtId="1" fontId="30" fillId="8" borderId="7" xfId="1" quotePrefix="1" applyNumberFormat="1" applyFont="1" applyFill="1" applyBorder="1" applyAlignment="1" applyProtection="1">
      <alignment horizontal="center" vertical="center"/>
      <protection locked="0"/>
    </xf>
    <xf numFmtId="165" fontId="30" fillId="8" borderId="10" xfId="1" applyNumberFormat="1" applyFont="1" applyFill="1" applyBorder="1" applyAlignment="1" applyProtection="1">
      <alignment horizontal="center" vertical="center"/>
      <protection locked="0"/>
    </xf>
    <xf numFmtId="165" fontId="30" fillId="8" borderId="7" xfId="1" applyNumberFormat="1" applyFont="1" applyFill="1" applyBorder="1" applyAlignment="1" applyProtection="1">
      <alignment horizontal="center" vertical="center"/>
      <protection locked="0"/>
    </xf>
    <xf numFmtId="9" fontId="16" fillId="0" borderId="10" xfId="1" applyFont="1" applyFill="1" applyBorder="1" applyAlignment="1" applyProtection="1">
      <alignment horizontal="center" vertical="center"/>
      <protection locked="0"/>
    </xf>
    <xf numFmtId="10" fontId="30" fillId="0" borderId="0" xfId="0" applyNumberFormat="1" applyFont="1" applyAlignment="1" applyProtection="1">
      <alignment horizontal="center" vertical="center"/>
      <protection locked="0"/>
    </xf>
    <xf numFmtId="0" fontId="26" fillId="0" borderId="0" xfId="0" applyFont="1" applyAlignment="1">
      <alignment vertical="center"/>
    </xf>
    <xf numFmtId="0" fontId="26" fillId="21" borderId="7" xfId="0" applyFont="1" applyFill="1" applyBorder="1" applyAlignment="1">
      <alignment horizontal="center" vertical="center"/>
    </xf>
    <xf numFmtId="0" fontId="26" fillId="21" borderId="10" xfId="0" applyFont="1" applyFill="1" applyBorder="1" applyAlignment="1">
      <alignment horizontal="center" vertical="center"/>
    </xf>
    <xf numFmtId="0" fontId="16" fillId="8" borderId="1" xfId="0" quotePrefix="1" applyFont="1" applyFill="1" applyBorder="1" applyAlignment="1" applyProtection="1">
      <alignment horizontal="center" vertical="center"/>
      <protection locked="0"/>
    </xf>
    <xf numFmtId="0" fontId="35" fillId="22" borderId="26" xfId="0" applyFont="1" applyFill="1" applyBorder="1" applyAlignment="1">
      <alignment horizontal="center" vertical="center"/>
    </xf>
    <xf numFmtId="0" fontId="32" fillId="21" borderId="7" xfId="0" applyFont="1" applyFill="1" applyBorder="1" applyAlignment="1">
      <alignment horizontal="center" vertical="center"/>
    </xf>
    <xf numFmtId="0" fontId="41" fillId="23" borderId="1" xfId="0" applyFont="1" applyFill="1" applyBorder="1" applyAlignment="1">
      <alignment vertical="center" wrapText="1"/>
    </xf>
    <xf numFmtId="0" fontId="16" fillId="0" borderId="1" xfId="1" applyNumberFormat="1" applyFont="1" applyFill="1" applyBorder="1" applyAlignment="1" applyProtection="1">
      <alignment horizontal="center" vertical="center"/>
      <protection locked="0"/>
    </xf>
    <xf numFmtId="0" fontId="75" fillId="19" borderId="29" xfId="0" applyFont="1" applyFill="1" applyBorder="1" applyAlignment="1">
      <alignment horizontal="right" vertical="top"/>
    </xf>
    <xf numFmtId="166" fontId="75" fillId="19" borderId="59" xfId="0" applyNumberFormat="1" applyFont="1" applyFill="1" applyBorder="1" applyAlignment="1">
      <alignment horizontal="right" vertical="top"/>
    </xf>
    <xf numFmtId="0" fontId="78" fillId="19" borderId="60" xfId="0" applyFont="1" applyFill="1" applyBorder="1" applyAlignment="1">
      <alignment horizontal="left" vertical="top" wrapText="1"/>
    </xf>
    <xf numFmtId="9" fontId="0" fillId="0" borderId="1" xfId="0" applyNumberFormat="1" applyBorder="1" applyAlignment="1">
      <alignment horizontal="center" vertical="center" wrapText="1"/>
    </xf>
    <xf numFmtId="166" fontId="79" fillId="19" borderId="29" xfId="0" applyNumberFormat="1" applyFont="1" applyFill="1" applyBorder="1" applyAlignment="1">
      <alignment horizontal="right" vertical="top"/>
    </xf>
    <xf numFmtId="9" fontId="76" fillId="0" borderId="7" xfId="1" applyFont="1" applyBorder="1" applyAlignment="1" applyProtection="1">
      <alignment horizontal="center" vertical="center"/>
      <protection locked="0"/>
    </xf>
    <xf numFmtId="9" fontId="30" fillId="0" borderId="11" xfId="0" applyNumberFormat="1" applyFont="1" applyBorder="1" applyAlignment="1" applyProtection="1">
      <alignment horizontal="center" vertical="center"/>
      <protection locked="0"/>
    </xf>
    <xf numFmtId="9" fontId="29" fillId="0" borderId="11" xfId="1" applyFont="1" applyBorder="1" applyAlignment="1" applyProtection="1">
      <alignment horizontal="center" vertical="center"/>
      <protection locked="0"/>
    </xf>
    <xf numFmtId="9" fontId="76" fillId="20" borderId="7" xfId="1" applyFont="1" applyFill="1" applyBorder="1" applyAlignment="1" applyProtection="1">
      <alignment horizontal="center" vertical="center"/>
      <protection locked="0"/>
    </xf>
    <xf numFmtId="2" fontId="76" fillId="20" borderId="7" xfId="0" applyNumberFormat="1" applyFont="1" applyFill="1" applyBorder="1" applyAlignment="1" applyProtection="1">
      <alignment horizontal="center" vertical="center"/>
      <protection locked="0"/>
    </xf>
    <xf numFmtId="0" fontId="1" fillId="0" borderId="0" xfId="0" applyFont="1" applyAlignment="1">
      <alignment vertical="center" wrapText="1"/>
    </xf>
    <xf numFmtId="0" fontId="80" fillId="0" borderId="0" xfId="0" applyFont="1"/>
    <xf numFmtId="9" fontId="16" fillId="0" borderId="26" xfId="1" applyFont="1" applyFill="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30" fillId="0" borderId="10" xfId="0" quotePrefix="1" applyFont="1" applyBorder="1" applyAlignment="1" applyProtection="1">
      <alignment horizontal="center" vertical="center"/>
      <protection locked="0"/>
    </xf>
    <xf numFmtId="9" fontId="30" fillId="0" borderId="7" xfId="1" quotePrefix="1" applyFont="1" applyFill="1" applyBorder="1" applyAlignment="1" applyProtection="1">
      <alignment horizontal="center" vertical="center"/>
      <protection locked="0"/>
    </xf>
    <xf numFmtId="9" fontId="16" fillId="0" borderId="0" xfId="1" applyFont="1" applyAlignment="1">
      <alignment horizontal="center" vertical="center"/>
    </xf>
    <xf numFmtId="0" fontId="16"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57" fillId="11" borderId="40" xfId="4" applyFont="1" applyFill="1" applyBorder="1" applyAlignment="1">
      <alignment horizontal="center" vertical="center"/>
    </xf>
    <xf numFmtId="0" fontId="57" fillId="11" borderId="41" xfId="4" applyFont="1" applyFill="1" applyBorder="1" applyAlignment="1">
      <alignment horizontal="center" vertical="center"/>
    </xf>
    <xf numFmtId="0" fontId="57" fillId="11" borderId="42" xfId="4" applyFont="1" applyFill="1" applyBorder="1" applyAlignment="1">
      <alignment horizontal="center" vertical="center"/>
    </xf>
    <xf numFmtId="0" fontId="61" fillId="8" borderId="43" xfId="4" applyFont="1" applyFill="1" applyBorder="1" applyAlignment="1">
      <alignment horizontal="center" vertical="center"/>
    </xf>
    <xf numFmtId="0" fontId="19" fillId="4" borderId="1" xfId="0" applyFont="1" applyFill="1" applyBorder="1" applyAlignment="1">
      <alignment horizontal="left" vertical="center" wrapText="1"/>
    </xf>
    <xf numFmtId="0" fontId="19" fillId="4" borderId="27" xfId="0" applyFont="1" applyFill="1" applyBorder="1" applyAlignment="1">
      <alignment horizontal="left" vertical="center" wrapText="1"/>
    </xf>
    <xf numFmtId="0" fontId="10" fillId="4" borderId="9"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27" xfId="0" applyFont="1" applyFill="1" applyBorder="1" applyAlignment="1">
      <alignment horizontal="center" vertical="center" wrapText="1"/>
    </xf>
    <xf numFmtId="0" fontId="45" fillId="0" borderId="0" xfId="3" applyFill="1" applyBorder="1" applyAlignment="1">
      <alignment horizontal="left" vertical="top" wrapText="1"/>
    </xf>
    <xf numFmtId="0" fontId="3" fillId="4" borderId="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74" fillId="19" borderId="29" xfId="0" applyFont="1" applyFill="1" applyBorder="1" applyAlignment="1">
      <alignment horizontal="left" vertical="top" wrapText="1"/>
    </xf>
    <xf numFmtId="0" fontId="19" fillId="4" borderId="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7" fillId="0" borderId="18" xfId="0" applyFont="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14"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0" xfId="0" applyFont="1" applyAlignment="1">
      <alignment horizontal="center" vertical="center" wrapText="1"/>
    </xf>
    <xf numFmtId="0" fontId="15" fillId="9" borderId="2"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18"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wrapText="1"/>
    </xf>
  </cellXfs>
  <cellStyles count="5">
    <cellStyle name="Hipervínculo" xfId="3" builtinId="8"/>
    <cellStyle name="Millares" xfId="2" builtinId="3"/>
    <cellStyle name="Normal" xfId="0" builtinId="0"/>
    <cellStyle name="Normal 2" xfId="4" xr:uid="{00000000-0005-0000-0000-000003000000}"/>
    <cellStyle name="Porcentaje" xfId="1" builtinId="5"/>
  </cellStyles>
  <dxfs count="1048">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EB99"/>
        </patternFill>
      </fill>
    </dxf>
    <dxf>
      <fill>
        <patternFill>
          <bgColor theme="0" tint="-0.34998626667073579"/>
        </patternFill>
      </fill>
    </dxf>
    <dxf>
      <fill>
        <patternFill patternType="solid">
          <fgColor auto="1"/>
          <bgColor rgb="FFFF5D5D"/>
        </patternFill>
      </fill>
    </dxf>
    <dxf>
      <fill>
        <patternFill>
          <bgColor theme="9" tint="0.59996337778862885"/>
        </patternFill>
      </fill>
    </dxf>
    <dxf>
      <fill>
        <patternFill>
          <bgColor rgb="FF92D05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theme="9" tint="0.59996337778862885"/>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0" tint="-0.34998626667073579"/>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0" tint="-0.49998474074526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rgb="FFFFEB99"/>
        </patternFill>
      </fill>
    </dxf>
    <dxf>
      <fill>
        <patternFill>
          <bgColor theme="0" tint="-0.34998626667073579"/>
        </patternFill>
      </fill>
    </dxf>
    <dxf>
      <fill>
        <patternFill patternType="solid">
          <fgColor auto="1"/>
          <bgColor rgb="FFFF5D5D"/>
        </patternFill>
      </fill>
    </dxf>
    <dxf>
      <fill>
        <patternFill>
          <bgColor theme="9" tint="0.59996337778862885"/>
        </patternFill>
      </fill>
    </dxf>
    <dxf>
      <fill>
        <patternFill>
          <bgColor rgb="FF92D05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9" tint="0.59996337778862885"/>
        </patternFill>
      </fill>
    </dxf>
    <dxf>
      <fill>
        <patternFill>
          <bgColor rgb="FF92D050"/>
        </patternFill>
      </fill>
    </dxf>
    <dxf>
      <fill>
        <patternFill>
          <bgColor theme="0" tint="-0.34998626667073579"/>
        </patternFill>
      </fill>
    </dxf>
    <dxf>
      <fill>
        <patternFill patternType="solid">
          <fgColor auto="1"/>
          <bgColor rgb="FFFF5D5D"/>
        </patternFill>
      </fill>
    </dxf>
    <dxf>
      <fill>
        <patternFill>
          <bgColor rgb="FFFFEB9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patternType="solid">
          <bgColor theme="9"/>
        </patternFill>
      </fill>
    </dxf>
    <dxf>
      <fill>
        <patternFill patternType="solid">
          <bgColor rgb="FFFF0000"/>
        </patternFill>
      </fill>
    </dxf>
    <dxf>
      <fill>
        <patternFill>
          <bgColor rgb="FFFFC000"/>
        </patternFill>
      </fill>
    </dxf>
    <dxf>
      <font>
        <color auto="1"/>
      </font>
      <fill>
        <patternFill>
          <bgColor theme="9" tint="0.59996337778862885"/>
        </patternFill>
      </fill>
    </dxf>
    <dxf>
      <fill>
        <patternFill>
          <bgColor rgb="FF92D050"/>
        </patternFill>
      </fill>
    </dxf>
    <dxf>
      <fill>
        <patternFill>
          <bgColor theme="0" tint="-0.34998626667073579"/>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theme="0" tint="-0.499984740745262"/>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92D050"/>
        </patternFill>
      </fill>
    </dxf>
    <dxf>
      <fill>
        <patternFill>
          <bgColor rgb="FFFFEB99"/>
        </patternFill>
      </fill>
    </dxf>
    <dxf>
      <fill>
        <patternFill>
          <bgColor theme="9" tint="0.59996337778862885"/>
        </patternFill>
      </fill>
    </dxf>
    <dxf>
      <fill>
        <patternFill>
          <bgColor theme="0" tint="-0.34998626667073579"/>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rgb="FFFFEB99"/>
        </patternFill>
      </fill>
    </dxf>
    <dxf>
      <fill>
        <patternFill>
          <bgColor rgb="FF92D050"/>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auto="1"/>
      </font>
      <fill>
        <patternFill>
          <bgColor theme="9" tint="0.59996337778862885"/>
        </patternFill>
      </fill>
    </dxf>
    <dxf>
      <fill>
        <patternFill patternType="solid">
          <bgColor theme="9"/>
        </patternFill>
      </fill>
    </dxf>
    <dxf>
      <fill>
        <patternFill patternType="solid">
          <bgColor rgb="FFFF0000"/>
        </patternFill>
      </fill>
    </dxf>
    <dxf>
      <fill>
        <patternFill>
          <bgColor rgb="FFFFC000"/>
        </patternFill>
      </fill>
    </dxf>
    <dxf>
      <fill>
        <patternFill patternType="solid">
          <bgColor theme="9"/>
        </patternFill>
      </fill>
    </dxf>
    <dxf>
      <fill>
        <patternFill patternType="solid">
          <bgColor rgb="FFFF0000"/>
        </patternFill>
      </fill>
    </dxf>
    <dxf>
      <fill>
        <patternFill>
          <bgColor rgb="FFFFC000"/>
        </patternFill>
      </fill>
    </dxf>
    <dxf>
      <font>
        <color auto="1"/>
      </font>
      <fill>
        <patternFill>
          <bgColor theme="9" tint="0.59996337778862885"/>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0" tint="-0.499984740745262"/>
        </patternFill>
      </fill>
    </dxf>
    <dxf>
      <font>
        <color theme="9" tint="-0.499984740745262"/>
      </font>
      <fill>
        <patternFill>
          <bgColor theme="9" tint="0.59996337778862885"/>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numFmt numFmtId="13" formatCode="0%"/>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 formatCode="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auto="1"/>
      </font>
      <numFmt numFmtId="13" formatCode="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3" formatCode="0%"/>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s>
  <tableStyles count="0" defaultTableStyle="TableStyleMedium2" defaultPivotStyle="PivotStyleLight16"/>
  <colors>
    <mruColors>
      <color rgb="FFC80000"/>
      <color rgb="FFC39BE1"/>
      <color rgb="FFF0B2A8"/>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ecretaria.uvigo.gal/uv/web/transparencia/informe/show/5/51/64"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ecretaria.uvigo.gal/uv/web/transparencia/informe/show/5/51/64"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ecretaria.uvigo.gal/uv/web/transparencia/informe/show/5/51/6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2"/>
  <sheetViews>
    <sheetView topLeftCell="A5" workbookViewId="0">
      <selection activeCell="N12" sqref="N12"/>
    </sheetView>
  </sheetViews>
  <sheetFormatPr baseColWidth="10" defaultRowHeight="15"/>
  <cols>
    <col min="1" max="1" width="7.7109375" customWidth="1"/>
    <col min="2" max="2" width="8.42578125" customWidth="1"/>
    <col min="3" max="3" width="10.28515625" customWidth="1"/>
    <col min="4" max="4" width="45.28515625" customWidth="1"/>
    <col min="5" max="5" width="13.28515625" customWidth="1"/>
    <col min="6" max="6" width="51.28515625" bestFit="1" customWidth="1"/>
    <col min="7" max="7" width="20.42578125" bestFit="1" customWidth="1"/>
    <col min="8" max="8" width="10.42578125" customWidth="1"/>
  </cols>
  <sheetData>
    <row r="1" spans="2:8" ht="15.75" thickBot="1"/>
    <row r="2" spans="2:8" ht="21" customHeight="1">
      <c r="B2" s="112"/>
      <c r="C2" s="113"/>
      <c r="D2" s="113"/>
      <c r="E2" s="113"/>
      <c r="F2" s="113"/>
      <c r="G2" s="113"/>
      <c r="H2" s="114"/>
    </row>
    <row r="3" spans="2:8" ht="28.5" customHeight="1">
      <c r="B3" s="115"/>
      <c r="C3" s="116"/>
      <c r="D3" s="116"/>
      <c r="E3" s="116"/>
      <c r="F3" s="117"/>
      <c r="G3" s="137" t="s">
        <v>231</v>
      </c>
      <c r="H3" s="136"/>
    </row>
    <row r="4" spans="2:8" ht="27.75">
      <c r="B4" s="115"/>
      <c r="C4" s="117"/>
      <c r="D4" s="116"/>
      <c r="E4" s="116"/>
      <c r="F4" s="117"/>
      <c r="G4" s="118"/>
      <c r="H4" s="119"/>
    </row>
    <row r="5" spans="2:8" ht="28.5">
      <c r="B5" s="115"/>
      <c r="C5" s="483" t="s">
        <v>237</v>
      </c>
      <c r="D5" s="484"/>
      <c r="E5" s="484"/>
      <c r="F5" s="484"/>
      <c r="G5" s="485"/>
      <c r="H5" s="119"/>
    </row>
    <row r="6" spans="2:8" ht="28.5">
      <c r="B6" s="120"/>
      <c r="C6" s="121"/>
      <c r="D6" s="122"/>
      <c r="E6" s="121"/>
      <c r="F6" s="121"/>
      <c r="G6" s="123"/>
      <c r="H6" s="119"/>
    </row>
    <row r="7" spans="2:8" ht="27.75">
      <c r="B7" s="120"/>
      <c r="C7" s="486" t="s">
        <v>236</v>
      </c>
      <c r="D7" s="486"/>
      <c r="E7" s="486"/>
      <c r="F7" s="486"/>
      <c r="G7" s="486"/>
      <c r="H7" s="119"/>
    </row>
    <row r="8" spans="2:8" ht="28.5">
      <c r="B8" s="120"/>
      <c r="C8" s="124"/>
      <c r="D8" s="125"/>
      <c r="E8" s="175" t="s">
        <v>439</v>
      </c>
      <c r="F8" s="125"/>
      <c r="G8" s="126"/>
      <c r="H8" s="119"/>
    </row>
    <row r="9" spans="2:8" ht="28.5">
      <c r="B9" s="120"/>
      <c r="C9" s="125" t="s">
        <v>232</v>
      </c>
      <c r="D9" s="125"/>
      <c r="E9" s="145"/>
      <c r="F9" s="125"/>
      <c r="G9" s="126"/>
      <c r="H9" s="119"/>
    </row>
    <row r="10" spans="2:8" ht="28.5">
      <c r="B10" s="120"/>
      <c r="C10" s="125"/>
      <c r="D10" s="158" t="s">
        <v>244</v>
      </c>
      <c r="E10" s="125"/>
      <c r="F10" s="158" t="s">
        <v>245</v>
      </c>
      <c r="G10" s="126"/>
      <c r="H10" s="119"/>
    </row>
    <row r="11" spans="2:8" ht="23.25">
      <c r="B11" s="120"/>
      <c r="C11" s="138"/>
      <c r="D11" s="156" t="s">
        <v>235</v>
      </c>
      <c r="E11" s="157"/>
      <c r="F11" s="156" t="s">
        <v>233</v>
      </c>
      <c r="G11" s="139"/>
      <c r="H11" s="129"/>
    </row>
    <row r="12" spans="2:8" ht="24" customHeight="1">
      <c r="B12" s="120"/>
      <c r="C12" s="138"/>
      <c r="D12" s="156" t="str">
        <f>+"Anexos do "&amp;Centro!F4</f>
        <v>Anexos do Curso 2023-2024</v>
      </c>
      <c r="E12" s="157"/>
      <c r="F12" s="156" t="s">
        <v>234</v>
      </c>
      <c r="G12" s="139"/>
      <c r="H12" s="129"/>
    </row>
    <row r="13" spans="2:8" ht="24" customHeight="1">
      <c r="B13" s="120"/>
      <c r="C13" s="138"/>
      <c r="D13" s="156" t="str">
        <f>+"Anexos do "&amp;Centro!J4</f>
        <v>Anexos do Curso 2024-2025</v>
      </c>
      <c r="E13" s="156"/>
      <c r="F13" s="156"/>
      <c r="G13" s="128"/>
      <c r="H13" s="129"/>
    </row>
    <row r="14" spans="2:8" ht="24" customHeight="1">
      <c r="B14" s="120"/>
      <c r="C14" s="138"/>
      <c r="D14" s="156" t="str">
        <f>+"Anexos do "&amp;Centro!N4</f>
        <v>Anexos do Curso 2025-2026</v>
      </c>
      <c r="E14" s="156"/>
      <c r="F14" s="156"/>
      <c r="H14" s="129"/>
    </row>
    <row r="15" spans="2:8" ht="24" customHeight="1">
      <c r="B15" s="120"/>
      <c r="C15" s="138"/>
      <c r="D15" s="139"/>
      <c r="E15" s="139"/>
      <c r="F15" s="156"/>
      <c r="G15" s="128"/>
      <c r="H15" s="129"/>
    </row>
    <row r="16" spans="2:8" ht="28.5">
      <c r="B16" s="115"/>
      <c r="C16" s="140"/>
      <c r="D16" s="156" t="s">
        <v>239</v>
      </c>
      <c r="E16" s="139"/>
      <c r="F16" s="139"/>
      <c r="G16" s="128"/>
      <c r="H16" s="119"/>
    </row>
    <row r="17" spans="2:8" ht="28.5">
      <c r="B17" s="115"/>
      <c r="C17" s="140"/>
      <c r="D17" s="139"/>
      <c r="E17" s="139"/>
      <c r="F17" s="139"/>
      <c r="G17" s="128"/>
      <c r="H17" s="119"/>
    </row>
    <row r="18" spans="2:8" ht="28.5">
      <c r="B18" s="115"/>
      <c r="C18" s="140"/>
      <c r="D18" s="139"/>
      <c r="E18" s="139"/>
      <c r="F18" s="139"/>
      <c r="G18" s="128"/>
      <c r="H18" s="119"/>
    </row>
    <row r="19" spans="2:8" ht="28.5">
      <c r="B19" s="115"/>
      <c r="C19" s="140"/>
      <c r="D19" s="139"/>
      <c r="E19" s="139"/>
      <c r="F19" s="139"/>
      <c r="G19" s="128"/>
      <c r="H19" s="119"/>
    </row>
    <row r="20" spans="2:8" ht="28.5">
      <c r="B20" s="115"/>
      <c r="C20" s="126"/>
      <c r="D20" s="127"/>
      <c r="E20" s="127"/>
      <c r="F20" s="127"/>
      <c r="G20" s="130" t="s">
        <v>502</v>
      </c>
      <c r="H20" s="119"/>
    </row>
    <row r="21" spans="2:8" ht="29.25" thickBot="1">
      <c r="B21" s="131" t="s">
        <v>501</v>
      </c>
      <c r="C21" s="132"/>
      <c r="D21" s="132"/>
      <c r="E21" s="132"/>
      <c r="F21" s="132"/>
      <c r="G21" s="132"/>
      <c r="H21" s="133"/>
    </row>
    <row r="22" spans="2:8" ht="27.75">
      <c r="B22" s="134"/>
      <c r="C22" s="134"/>
      <c r="D22" s="134"/>
      <c r="E22" s="134"/>
      <c r="F22" s="134"/>
      <c r="G22" s="134"/>
      <c r="H22" s="135"/>
    </row>
  </sheetData>
  <mergeCells count="2">
    <mergeCell ref="C5:G5"/>
    <mergeCell ref="C7:G7"/>
  </mergeCells>
  <hyperlinks>
    <hyperlink ref="F11" location="Resumo!A1" display="Resumo dos Resultados" xr:uid="{00000000-0004-0000-0000-000000000000}"/>
    <hyperlink ref="F12" location="Procedementos!A1" display="Resultados por procedementos" xr:uid="{00000000-0004-0000-0000-000001000000}"/>
    <hyperlink ref="D11" location="Centro!A1" display="Indicadores de Centro" xr:uid="{00000000-0004-0000-0000-000002000000}"/>
    <hyperlink ref="D16" location="GEnxFor!A1" display="Indicadores de Grao en Enxeñaría Forestal" xr:uid="{00000000-0004-0000-0000-000003000000}"/>
    <hyperlink ref="D12" location="'Anexos 1'!A1" display="'Anexos 1'!A1" xr:uid="{00000000-0004-0000-0000-000004000000}"/>
    <hyperlink ref="D13" location="'Anexos 1'!A1" display="'Anexos 1'!A1" xr:uid="{00000000-0004-0000-0000-000005000000}"/>
    <hyperlink ref="D14" location="'Anexos 1'!A1" display="'Anexos 1'!A1" xr:uid="{00000000-0004-0000-0000-000006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P53"/>
  <sheetViews>
    <sheetView zoomScale="90" zoomScaleNormal="90" workbookViewId="0">
      <pane xSplit="4" ySplit="6" topLeftCell="E29" activePane="bottomRight" state="frozen"/>
      <selection pane="topRight" activeCell="E1" sqref="E1"/>
      <selection pane="bottomLeft" activeCell="A7" sqref="A7"/>
      <selection pane="bottomRight" activeCell="K34" sqref="K34"/>
    </sheetView>
  </sheetViews>
  <sheetFormatPr baseColWidth="10" defaultColWidth="11.42578125" defaultRowHeight="15"/>
  <cols>
    <col min="1" max="1" width="5.7109375" style="3" customWidth="1"/>
    <col min="2" max="2" width="54" style="1" customWidth="1"/>
    <col min="3" max="3" width="35.42578125" style="1" customWidth="1"/>
    <col min="4" max="4" width="63.140625" style="1" customWidth="1"/>
    <col min="5" max="5" width="13" style="1" customWidth="1"/>
    <col min="6" max="6" width="12.7109375" style="3" customWidth="1"/>
    <col min="7" max="7" width="12.7109375" style="19" customWidth="1"/>
    <col min="8" max="8" width="26.7109375" style="1" customWidth="1"/>
    <col min="9" max="9" width="2.42578125" style="2" customWidth="1"/>
    <col min="10" max="11" width="12.7109375" style="2" customWidth="1"/>
    <col min="12" max="12" width="26.7109375" style="2" customWidth="1"/>
    <col min="13" max="13" width="2" style="2" customWidth="1"/>
    <col min="14" max="14" width="11.42578125" style="2"/>
    <col min="15" max="15" width="12.7109375" style="2" bestFit="1" customWidth="1"/>
    <col min="16" max="16" width="26.7109375" style="2" customWidth="1"/>
    <col min="17" max="16384" width="11.42578125" style="2"/>
  </cols>
  <sheetData>
    <row r="1" spans="1:16" ht="15.75" thickBot="1">
      <c r="G1" s="20"/>
    </row>
    <row r="2" spans="1:16" s="1" customFormat="1" ht="29.25" customHeight="1" thickBot="1">
      <c r="A2" s="479" t="s">
        <v>438</v>
      </c>
      <c r="B2" s="480"/>
      <c r="C2" s="480"/>
      <c r="D2" s="480"/>
      <c r="E2" s="480"/>
      <c r="F2" s="480"/>
      <c r="G2" s="480"/>
      <c r="H2" s="481"/>
    </row>
    <row r="3" spans="1:16" s="1" customFormat="1" ht="12.75" customHeight="1" thickBot="1">
      <c r="A3" s="46"/>
      <c r="B3" s="46"/>
      <c r="C3" s="46"/>
      <c r="D3" s="46"/>
      <c r="E3" s="46"/>
      <c r="F3" s="25"/>
      <c r="G3" s="46"/>
      <c r="H3" s="46"/>
    </row>
    <row r="4" spans="1:16" ht="36.75" customHeight="1" thickBot="1">
      <c r="A4" s="477" t="s">
        <v>152</v>
      </c>
      <c r="B4" s="478"/>
      <c r="C4" s="177" t="s">
        <v>94</v>
      </c>
      <c r="D4" s="176"/>
      <c r="E4" s="176" t="s">
        <v>459</v>
      </c>
      <c r="F4" s="474" t="s">
        <v>435</v>
      </c>
      <c r="G4" s="475"/>
      <c r="H4" s="476"/>
      <c r="J4" s="474" t="s">
        <v>436</v>
      </c>
      <c r="K4" s="475"/>
      <c r="L4" s="476"/>
      <c r="N4" s="474" t="s">
        <v>437</v>
      </c>
      <c r="O4" s="475"/>
      <c r="P4" s="476"/>
    </row>
    <row r="5" spans="1:16" ht="36" customHeight="1" thickBot="1">
      <c r="A5" s="187" t="s">
        <v>153</v>
      </c>
      <c r="B5" s="187" t="s">
        <v>85</v>
      </c>
      <c r="C5" s="187" t="s">
        <v>95</v>
      </c>
      <c r="D5" s="259" t="s">
        <v>164</v>
      </c>
      <c r="E5" s="259" t="s">
        <v>460</v>
      </c>
      <c r="F5" s="187" t="s">
        <v>1</v>
      </c>
      <c r="G5" s="187" t="s">
        <v>2</v>
      </c>
      <c r="H5" s="21" t="s">
        <v>243</v>
      </c>
      <c r="J5" s="187" t="s">
        <v>1</v>
      </c>
      <c r="K5" s="187" t="s">
        <v>2</v>
      </c>
      <c r="L5" s="21" t="s">
        <v>243</v>
      </c>
      <c r="N5" s="187" t="s">
        <v>1</v>
      </c>
      <c r="O5" s="187" t="s">
        <v>2</v>
      </c>
      <c r="P5" s="21" t="s">
        <v>243</v>
      </c>
    </row>
    <row r="6" spans="1:16" s="52" customFormat="1" ht="18.75" customHeight="1">
      <c r="A6" s="30" t="s">
        <v>0</v>
      </c>
      <c r="B6" s="31"/>
      <c r="C6" s="31"/>
      <c r="D6" s="260"/>
      <c r="E6" s="260"/>
      <c r="F6" s="178">
        <f>+COUNTIF(H$7:H$37,"meta Conseguida")+COUNTIF(H$7:H$37,"meta Non Conseguida")</f>
        <v>14</v>
      </c>
      <c r="G6" s="178">
        <f>+COUNTIF(H$7:H$37,"meta Conseguida")</f>
        <v>10</v>
      </c>
      <c r="H6" s="179">
        <f>+IFERROR(G6/F6,0)</f>
        <v>0.7142857142857143</v>
      </c>
      <c r="I6" s="180"/>
      <c r="J6" s="178">
        <f>+COUNTIF(L$7:L$37,"meta Conseguida")+COUNTIF(L$7:L$37,"meta Non Conseguida")</f>
        <v>12</v>
      </c>
      <c r="K6" s="178">
        <f>+COUNTIF(L$7:L$37,"meta Conseguida")</f>
        <v>10</v>
      </c>
      <c r="L6" s="179">
        <f>+IFERROR(K6/J6,0)</f>
        <v>0.83333333333333337</v>
      </c>
      <c r="N6" s="178">
        <f>+COUNTIF(P$7:P$37,"meta Conseguida")+COUNTIF(P$7:P$37,"meta Non Conseguida")</f>
        <v>0</v>
      </c>
      <c r="O6" s="178">
        <f>+COUNTIF(P$7:P$37,"meta Conseguida")</f>
        <v>0</v>
      </c>
      <c r="P6" s="179">
        <f>+IFERROR(O6/N6,0)</f>
        <v>0</v>
      </c>
    </row>
    <row r="7" spans="1:16" ht="63.75">
      <c r="A7" s="47" t="s">
        <v>6</v>
      </c>
      <c r="B7" s="92" t="s">
        <v>183</v>
      </c>
      <c r="C7" s="162" t="s">
        <v>9</v>
      </c>
      <c r="D7" s="261" t="s">
        <v>342</v>
      </c>
      <c r="E7" s="365">
        <v>4</v>
      </c>
      <c r="F7" s="236">
        <v>0.33</v>
      </c>
      <c r="G7" s="237">
        <v>0.64237668161435002</v>
      </c>
      <c r="H7" s="90" t="str">
        <f>+IF(ISBLANK(G7),"Introducir Resultado","Resultado Introducido")</f>
        <v>Resultado Introducido</v>
      </c>
      <c r="I7" s="214"/>
      <c r="J7" s="236">
        <v>0.33</v>
      </c>
      <c r="K7" s="237">
        <v>0.3997</v>
      </c>
      <c r="L7" s="90" t="str">
        <f>+IF(ISBLANK(K7),"Introducir Resultado","Resultado Introducido")</f>
        <v>Resultado Introducido</v>
      </c>
      <c r="N7" s="256" t="s">
        <v>173</v>
      </c>
      <c r="O7" s="237"/>
      <c r="P7" s="90" t="str">
        <f>+IF(ISBLANK(O7),"Introducir Resultado","Resultado Introducido")</f>
        <v>Introducir Resultado</v>
      </c>
    </row>
    <row r="8" spans="1:16" ht="18.75" customHeight="1">
      <c r="A8" s="91"/>
      <c r="B8" s="22"/>
      <c r="C8" s="22"/>
      <c r="D8" s="262"/>
      <c r="E8" s="262"/>
      <c r="F8" s="238"/>
      <c r="G8" s="239"/>
      <c r="H8" s="26"/>
      <c r="J8" s="238"/>
      <c r="K8" s="239"/>
      <c r="L8" s="26"/>
      <c r="N8" s="257"/>
      <c r="O8" s="257"/>
    </row>
    <row r="9" spans="1:16" s="52" customFormat="1" ht="18.75">
      <c r="A9" s="35" t="s">
        <v>19</v>
      </c>
      <c r="B9" s="36"/>
      <c r="C9" s="36"/>
      <c r="D9" s="263"/>
      <c r="E9" s="263"/>
      <c r="F9" s="240"/>
      <c r="G9" s="240"/>
      <c r="H9" s="38"/>
      <c r="J9" s="240"/>
      <c r="K9" s="240"/>
      <c r="L9" s="38"/>
      <c r="N9" s="240"/>
      <c r="O9" s="240"/>
      <c r="P9" s="38"/>
    </row>
    <row r="10" spans="1:16" ht="63.75">
      <c r="A10" s="376" t="s">
        <v>143</v>
      </c>
      <c r="B10" s="377" t="s">
        <v>263</v>
      </c>
      <c r="C10" s="378" t="s">
        <v>26</v>
      </c>
      <c r="D10" s="379" t="s">
        <v>324</v>
      </c>
      <c r="E10" s="366">
        <v>3</v>
      </c>
      <c r="F10" s="241">
        <v>2</v>
      </c>
      <c r="G10" s="242">
        <v>1</v>
      </c>
      <c r="H10" s="374" t="str">
        <f>+IF(AND(ISBLANK(F10),ISBLANK(G10)),"Introducir Meta e Resultado",IF(ISBLANK(F10),"Indicador Sen Meta",IF(ISBLANK(G10),"Introducir Resultado",IF(G10&lt;=F10,"Meta Conseguida","Meta Non Conseguida"))))</f>
        <v>Meta Conseguida</v>
      </c>
      <c r="I10" s="375"/>
      <c r="J10" s="241">
        <v>2</v>
      </c>
      <c r="K10" s="242">
        <v>0</v>
      </c>
      <c r="L10" s="374" t="str">
        <f>+IF(AND(ISBLANK(J10),ISBLANK(K10)),"Introducir Meta e Resultado",IF(ISBLANK(J10),"Indicador Sen Meta",IF(ISBLANK(K10),"Introducir Resultado",IF(K10&lt;=J10,"Meta Conseguida","Meta Non Conseguida"))))</f>
        <v>Meta Conseguida</v>
      </c>
      <c r="N10" s="241"/>
      <c r="O10" s="242"/>
      <c r="P10" s="374" t="str">
        <f>+IF(AND(ISBLANK(N10),ISBLANK(O10)),"Introducir Meta e Resultado",IF(ISBLANK(N10),"Indicador Sen Meta",IF(ISBLANK(O10),"Introducir Resultado",IF(O10&lt;=N10,"Meta Conseguida","Meta Non Conseguida"))))</f>
        <v>Introducir Meta e Resultado</v>
      </c>
    </row>
    <row r="11" spans="1:16" ht="63.75">
      <c r="A11" s="380" t="s">
        <v>144</v>
      </c>
      <c r="B11" s="381" t="s">
        <v>264</v>
      </c>
      <c r="C11" s="382" t="s">
        <v>27</v>
      </c>
      <c r="D11" s="383" t="s">
        <v>325</v>
      </c>
      <c r="E11" s="367">
        <v>1</v>
      </c>
      <c r="F11" s="243">
        <v>1</v>
      </c>
      <c r="G11" s="244">
        <v>1</v>
      </c>
      <c r="H11" s="361" t="str">
        <f>+IF(AND(ISBLANK(F11),ISBLANK(G11)),"Introducir Meta e Resultado",IF(ISBLANK(F11),"Indicador Sen Meta",IF(ISBLANK(G11),"Introducir Resultado",IF(G11&gt;=F11,"Meta Conseguida","Meta Non Conseguida"))))</f>
        <v>Meta Conseguida</v>
      </c>
      <c r="J11" s="243">
        <v>1</v>
      </c>
      <c r="K11" s="244">
        <v>1</v>
      </c>
      <c r="L11" s="361" t="str">
        <f>+IF(AND(ISBLANK(J11),ISBLANK(K11)),"Introducir Meta e Resultado",IF(ISBLANK(J11),"Indicador Sen Meta",IF(ISBLANK(K11),"Introducir Resultado",IF(K11&gt;=J11,"Meta Conseguida","Meta Non Conseguida"))))</f>
        <v>Meta Conseguida</v>
      </c>
      <c r="N11" s="243"/>
      <c r="O11" s="244"/>
      <c r="P11" s="361" t="str">
        <f>+IF(AND(ISBLANK(N11),ISBLANK(O11)),"Introducir Meta e Resultado",IF(ISBLANK(N11),"Indicador Sen Meta",IF(ISBLANK(O11),"Introducir Resultado",IF(O11&gt;=N11,"Meta Conseguida","Meta Non Conseguida"))))</f>
        <v>Introducir Meta e Resultado</v>
      </c>
    </row>
    <row r="12" spans="1:16" ht="38.25">
      <c r="A12" s="380" t="s">
        <v>265</v>
      </c>
      <c r="B12" s="381" t="s">
        <v>266</v>
      </c>
      <c r="C12" s="382" t="s">
        <v>27</v>
      </c>
      <c r="D12" s="383" t="s">
        <v>326</v>
      </c>
      <c r="E12" s="368">
        <v>1</v>
      </c>
      <c r="F12" s="245">
        <v>1</v>
      </c>
      <c r="G12" s="246">
        <v>1</v>
      </c>
      <c r="H12" s="85" t="str">
        <f t="shared" ref="H12:H14" si="0">+IF(ISBLANK(G12),"Introducir Resultado","Resultado Introducido")</f>
        <v>Resultado Introducido</v>
      </c>
      <c r="J12" s="245">
        <v>1</v>
      </c>
      <c r="K12" s="246">
        <v>1</v>
      </c>
      <c r="L12" s="85" t="str">
        <f t="shared" ref="L12:L14" si="1">+IF(ISBLANK(K12),"Introducir Resultado","Resultado Introducido")</f>
        <v>Resultado Introducido</v>
      </c>
      <c r="N12" s="245" t="s">
        <v>173</v>
      </c>
      <c r="O12" s="246"/>
      <c r="P12" s="85" t="str">
        <f t="shared" ref="P12:P14" si="2">+IF(ISBLANK(O12),"Introducir Resultado","Resultado Introducido")</f>
        <v>Introducir Resultado</v>
      </c>
    </row>
    <row r="13" spans="1:16" ht="38.25">
      <c r="A13" s="380" t="s">
        <v>267</v>
      </c>
      <c r="B13" s="381" t="s">
        <v>268</v>
      </c>
      <c r="C13" s="382" t="s">
        <v>27</v>
      </c>
      <c r="D13" s="383" t="s">
        <v>327</v>
      </c>
      <c r="E13" s="368">
        <v>1</v>
      </c>
      <c r="F13" s="245">
        <v>1</v>
      </c>
      <c r="G13" s="246">
        <v>1</v>
      </c>
      <c r="H13" s="85" t="str">
        <f t="shared" si="0"/>
        <v>Resultado Introducido</v>
      </c>
      <c r="J13" s="245">
        <v>1</v>
      </c>
      <c r="K13" s="246">
        <v>1</v>
      </c>
      <c r="L13" s="85" t="str">
        <f t="shared" si="1"/>
        <v>Resultado Introducido</v>
      </c>
      <c r="N13" s="245" t="s">
        <v>173</v>
      </c>
      <c r="O13" s="246"/>
      <c r="P13" s="85" t="str">
        <f t="shared" si="2"/>
        <v>Introducir Resultado</v>
      </c>
    </row>
    <row r="14" spans="1:16" ht="38.25">
      <c r="A14" s="380" t="s">
        <v>269</v>
      </c>
      <c r="B14" s="381" t="s">
        <v>270</v>
      </c>
      <c r="C14" s="382" t="s">
        <v>27</v>
      </c>
      <c r="D14" s="383" t="s">
        <v>328</v>
      </c>
      <c r="E14" s="368">
        <v>1</v>
      </c>
      <c r="F14" s="245">
        <v>1</v>
      </c>
      <c r="G14" s="246">
        <v>1</v>
      </c>
      <c r="H14" s="85" t="str">
        <f t="shared" si="0"/>
        <v>Resultado Introducido</v>
      </c>
      <c r="J14" s="245">
        <v>1</v>
      </c>
      <c r="K14" s="246">
        <v>1</v>
      </c>
      <c r="L14" s="85" t="str">
        <f t="shared" si="1"/>
        <v>Resultado Introducido</v>
      </c>
      <c r="N14" s="245" t="s">
        <v>173</v>
      </c>
      <c r="O14" s="246"/>
      <c r="P14" s="85" t="str">
        <f t="shared" si="2"/>
        <v>Introducir Resultado</v>
      </c>
    </row>
    <row r="15" spans="1:16" ht="63.75">
      <c r="A15" s="380" t="s">
        <v>145</v>
      </c>
      <c r="B15" s="381" t="s">
        <v>271</v>
      </c>
      <c r="C15" s="382" t="s">
        <v>28</v>
      </c>
      <c r="D15" s="383" t="s">
        <v>272</v>
      </c>
      <c r="E15" s="368">
        <v>1</v>
      </c>
      <c r="F15" s="243">
        <v>1</v>
      </c>
      <c r="G15" s="244">
        <v>1</v>
      </c>
      <c r="H15" s="361" t="str">
        <f>+IF(AND(ISBLANK(F15),ISBLANK(G15)),"Introducir Meta e Resultado",IF(ISBLANK(F15),"Indicador Sen Meta",IF(ISBLANK(G15),"Introducir Resultado",IF(G15&gt;=F15,"Meta Conseguida","Meta Non Conseguida"))))</f>
        <v>Meta Conseguida</v>
      </c>
      <c r="J15" s="243">
        <v>1</v>
      </c>
      <c r="K15" s="244">
        <v>1</v>
      </c>
      <c r="L15" s="361" t="str">
        <f>+IF(AND(ISBLANK(J15),ISBLANK(K15)),"Introducir Meta e Resultado",IF(ISBLANK(J15),"Indicador Sen Meta",IF(ISBLANK(K15),"Introducir Resultado",IF(K15&gt;=J15,"Meta Conseguida","Meta Non Conseguida"))))</f>
        <v>Meta Conseguida</v>
      </c>
      <c r="N15" s="243"/>
      <c r="O15" s="244"/>
      <c r="P15" s="361" t="str">
        <f>+IF(AND(ISBLANK(N15),ISBLANK(O15)),"Introducir Meta e Resultado",IF(ISBLANK(N15),"Indicador Sen Meta",IF(ISBLANK(O15),"Introducir Resultado",IF(O15&gt;=N15,"Meta Conseguida","Meta Non Conseguida"))))</f>
        <v>Introducir Meta e Resultado</v>
      </c>
    </row>
    <row r="16" spans="1:16" ht="38.25">
      <c r="A16" s="380" t="s">
        <v>101</v>
      </c>
      <c r="B16" s="381" t="s">
        <v>273</v>
      </c>
      <c r="C16" s="382" t="s">
        <v>28</v>
      </c>
      <c r="D16" s="383" t="s">
        <v>274</v>
      </c>
      <c r="E16" s="368">
        <v>1</v>
      </c>
      <c r="F16" s="245">
        <v>1</v>
      </c>
      <c r="G16" s="246">
        <v>1</v>
      </c>
      <c r="H16" s="85" t="str">
        <f t="shared" ref="H16:H21" si="3">+IF(ISBLANK(G16),"Introducir Resultado","Indicador Completado")</f>
        <v>Indicador Completado</v>
      </c>
      <c r="J16" s="245">
        <v>1</v>
      </c>
      <c r="K16" s="246">
        <v>1</v>
      </c>
      <c r="L16" s="85" t="str">
        <f t="shared" ref="L16:L19" si="4">+IF(ISBLANK(K16),"Introducir Resultado","Indicador Completado")</f>
        <v>Indicador Completado</v>
      </c>
      <c r="N16" s="245" t="s">
        <v>173</v>
      </c>
      <c r="O16" s="246"/>
      <c r="P16" s="85" t="str">
        <f t="shared" ref="P16:P19" si="5">+IF(ISBLANK(O16),"Introducir Resultado","Indicador Completado")</f>
        <v>Introducir Resultado</v>
      </c>
    </row>
    <row r="17" spans="1:16" ht="38.25">
      <c r="A17" s="380" t="s">
        <v>102</v>
      </c>
      <c r="B17" s="381" t="s">
        <v>275</v>
      </c>
      <c r="C17" s="382" t="s">
        <v>29</v>
      </c>
      <c r="D17" s="383" t="s">
        <v>276</v>
      </c>
      <c r="E17" s="368">
        <v>1</v>
      </c>
      <c r="F17" s="245">
        <v>0</v>
      </c>
      <c r="G17" s="246">
        <v>0</v>
      </c>
      <c r="H17" s="85" t="str">
        <f t="shared" si="3"/>
        <v>Indicador Completado</v>
      </c>
      <c r="J17" s="245">
        <v>0</v>
      </c>
      <c r="K17" s="246">
        <v>0</v>
      </c>
      <c r="L17" s="85" t="str">
        <f t="shared" si="4"/>
        <v>Indicador Completado</v>
      </c>
      <c r="N17" s="245" t="s">
        <v>173</v>
      </c>
      <c r="O17" s="246"/>
      <c r="P17" s="85" t="str">
        <f t="shared" si="5"/>
        <v>Introducir Resultado</v>
      </c>
    </row>
    <row r="18" spans="1:16" ht="38.25">
      <c r="A18" s="380" t="s">
        <v>103</v>
      </c>
      <c r="B18" s="381" t="s">
        <v>126</v>
      </c>
      <c r="C18" s="382" t="s">
        <v>30</v>
      </c>
      <c r="D18" s="383" t="s">
        <v>277</v>
      </c>
      <c r="E18" s="368">
        <v>1</v>
      </c>
      <c r="F18" s="245">
        <v>4</v>
      </c>
      <c r="G18" s="246">
        <v>10</v>
      </c>
      <c r="H18" s="85" t="str">
        <f t="shared" si="3"/>
        <v>Indicador Completado</v>
      </c>
      <c r="J18" s="245">
        <v>4</v>
      </c>
      <c r="K18" s="246">
        <v>20</v>
      </c>
      <c r="L18" s="85" t="str">
        <f t="shared" si="4"/>
        <v>Indicador Completado</v>
      </c>
      <c r="N18" s="245" t="s">
        <v>173</v>
      </c>
      <c r="O18" s="246"/>
      <c r="P18" s="85" t="str">
        <f t="shared" si="5"/>
        <v>Introducir Resultado</v>
      </c>
    </row>
    <row r="19" spans="1:16" ht="38.25">
      <c r="A19" s="380" t="s">
        <v>104</v>
      </c>
      <c r="B19" s="381" t="s">
        <v>282</v>
      </c>
      <c r="C19" s="382" t="s">
        <v>28</v>
      </c>
      <c r="D19" s="383" t="s">
        <v>329</v>
      </c>
      <c r="E19" s="368">
        <v>3</v>
      </c>
      <c r="F19" s="245" t="s">
        <v>173</v>
      </c>
      <c r="G19" s="246">
        <v>1</v>
      </c>
      <c r="H19" s="85" t="str">
        <f t="shared" si="3"/>
        <v>Indicador Completado</v>
      </c>
      <c r="J19" s="245" t="s">
        <v>173</v>
      </c>
      <c r="K19" s="246">
        <v>7</v>
      </c>
      <c r="L19" s="85" t="str">
        <f t="shared" si="4"/>
        <v>Indicador Completado</v>
      </c>
      <c r="N19" s="245" t="s">
        <v>173</v>
      </c>
      <c r="O19" s="246"/>
      <c r="P19" s="85" t="str">
        <f t="shared" si="5"/>
        <v>Introducir Resultado</v>
      </c>
    </row>
    <row r="20" spans="1:16" ht="63.75">
      <c r="A20" s="380" t="s">
        <v>107</v>
      </c>
      <c r="B20" s="381" t="s">
        <v>253</v>
      </c>
      <c r="C20" s="382" t="s">
        <v>22</v>
      </c>
      <c r="D20" s="383" t="s">
        <v>278</v>
      </c>
      <c r="E20" s="368">
        <v>5</v>
      </c>
      <c r="F20" s="247">
        <v>3</v>
      </c>
      <c r="G20" s="248">
        <v>3.5</v>
      </c>
      <c r="H20" s="361" t="str">
        <f>+IF(AND(ISBLANK(F20),ISBLANK(G20)),"Introducir Meta e Resultado",IF(ISBLANK(F20),"Indicador Sen Meta",IF(ISBLANK(G20),"Introducir Resultado",IF(G20&gt;=F20,"Meta Conseguida","Meta Non Conseguida"))))</f>
        <v>Meta Conseguida</v>
      </c>
      <c r="J20" s="243">
        <v>0.03</v>
      </c>
      <c r="K20" s="244">
        <v>0.04</v>
      </c>
      <c r="L20" s="361" t="str">
        <f>+IF(AND(ISBLANK(J20),ISBLANK(K20)),"Introducir Meta e Resultado",IF(ISBLANK(J20),"Indicador Sen Meta",IF(ISBLANK(K20),"Introducir Resultado",IF(K20&gt;=J20,"Meta Conseguida","Meta Non Conseguida"))))</f>
        <v>Meta Conseguida</v>
      </c>
      <c r="N20" s="243"/>
      <c r="O20" s="244"/>
      <c r="P20" s="361" t="str">
        <f>+IF(AND(ISBLANK(N20),ISBLANK(O20)),"Introducir Meta e Resultado",IF(ISBLANK(N20),"Indicador Sen Meta",IF(ISBLANK(O20),"Introducir Resultado",IF(O20&gt;=N20,"Meta Conseguida","Meta Non Conseguida"))))</f>
        <v>Introducir Meta e Resultado</v>
      </c>
    </row>
    <row r="21" spans="1:16" ht="25.5">
      <c r="A21" s="380" t="s">
        <v>121</v>
      </c>
      <c r="B21" s="381" t="s">
        <v>180</v>
      </c>
      <c r="C21" s="382" t="s">
        <v>148</v>
      </c>
      <c r="D21" s="383" t="s">
        <v>279</v>
      </c>
      <c r="E21" s="368">
        <v>3</v>
      </c>
      <c r="F21" s="245">
        <v>1</v>
      </c>
      <c r="G21" s="246">
        <v>1</v>
      </c>
      <c r="H21" s="85" t="str">
        <f t="shared" si="3"/>
        <v>Indicador Completado</v>
      </c>
      <c r="J21" s="245">
        <v>1</v>
      </c>
      <c r="K21" s="246">
        <v>1</v>
      </c>
      <c r="L21" s="85" t="str">
        <f t="shared" ref="L21" si="6">+IF(ISBLANK(K21),"Introducir Resultado","Indicador Completado")</f>
        <v>Indicador Completado</v>
      </c>
      <c r="N21" s="245" t="s">
        <v>173</v>
      </c>
      <c r="O21" s="246"/>
      <c r="P21" s="85" t="str">
        <f t="shared" ref="P21" si="7">+IF(ISBLANK(O21),"Introducir Resultado","Indicador Completado")</f>
        <v>Introducir Resultado</v>
      </c>
    </row>
    <row r="22" spans="1:16" ht="38.25">
      <c r="A22" s="357" t="s">
        <v>122</v>
      </c>
      <c r="B22" s="94" t="s">
        <v>31</v>
      </c>
      <c r="C22" s="95" t="s">
        <v>148</v>
      </c>
      <c r="D22" s="358" t="s">
        <v>280</v>
      </c>
      <c r="E22" s="369">
        <v>3</v>
      </c>
      <c r="F22" s="359">
        <v>1</v>
      </c>
      <c r="G22" s="244">
        <v>1</v>
      </c>
      <c r="H22" s="361" t="str">
        <f>+IF(AND(ISBLANK(F22),ISBLANK(G22)),"Introducir Meta e Resultado",IF(ISBLANK(F22),"Indicador Sen Meta",IF(ISBLANK(G22),"Introducir Resultado",IF(G22&gt;=F22,"Meta Conseguida","Meta Non Conseguida"))))</f>
        <v>Meta Conseguida</v>
      </c>
      <c r="J22" s="359">
        <v>1</v>
      </c>
      <c r="K22" s="244">
        <v>1</v>
      </c>
      <c r="L22" s="361" t="str">
        <f>+IF(AND(ISBLANK(J22),ISBLANK(K22)),"Introducir Meta e Resultado",IF(ISBLANK(J22),"Indicador Sen Meta",IF(ISBLANK(K22),"Introducir Resultado",IF(K22&gt;=J22,"Meta Conseguida","Meta Non Conseguida"))))</f>
        <v>Meta Conseguida</v>
      </c>
      <c r="N22" s="243"/>
      <c r="O22" s="244"/>
      <c r="P22" s="361" t="str">
        <f>+IF(AND(ISBLANK(N22),ISBLANK(O22)),"Introducir Meta e Resultado",IF(ISBLANK(N22),"Indicador Sen Meta",IF(ISBLANK(O22),"Introducir Resultado",IF(O22&gt;=N22,"Meta Conseguida","Meta Non Conseguida"))))</f>
        <v>Introducir Meta e Resultado</v>
      </c>
    </row>
    <row r="23" spans="1:16" ht="51">
      <c r="A23" s="168" t="s">
        <v>123</v>
      </c>
      <c r="B23" s="96" t="s">
        <v>127</v>
      </c>
      <c r="C23" s="97" t="s">
        <v>148</v>
      </c>
      <c r="D23" s="360" t="s">
        <v>302</v>
      </c>
      <c r="E23" s="370">
        <v>3</v>
      </c>
      <c r="F23" s="362"/>
      <c r="G23" s="249"/>
      <c r="H23" s="363" t="str">
        <f>+IF(AND(ISBLANK(F23),ISBLANK(G23)),"Introducir Meta e Resultado",IF(ISBLANK(F23),"Indicador Sen Meta",IF(ISBLANK(G23),"Introducir Resultado",IF(G23&gt;=F23,"Meta Conseguida","Meta Non Conseguida"))))</f>
        <v>Introducir Meta e Resultado</v>
      </c>
      <c r="J23" s="364"/>
      <c r="K23" s="249">
        <v>1</v>
      </c>
      <c r="L23" s="363" t="str">
        <f>+IF(AND(ISBLANK(J23),ISBLANK(K23)),"Introducir Meta e Resultado",IF(ISBLANK(J23),"Indicador Sen Meta",IF(ISBLANK(K23),"Introducir Resultado",IF(K23&gt;=J23,"Meta Conseguida","Meta Non Conseguida"))))</f>
        <v>Indicador Sen Meta</v>
      </c>
      <c r="N23" s="364"/>
      <c r="O23" s="249"/>
      <c r="P23" s="363" t="str">
        <f>+IF(AND(ISBLANK(N23),ISBLANK(O23)),"Introducir Meta e Resultado",IF(ISBLANK(N23),"Indicador Sen Meta",IF(ISBLANK(O23),"Introducir Resultado",IF(O23&gt;=N23,"Meta Conseguida","Meta Non Conseguida"))))</f>
        <v>Introducir Meta e Resultado</v>
      </c>
    </row>
    <row r="24" spans="1:16" ht="24.95" customHeight="1">
      <c r="A24" s="163"/>
      <c r="B24" s="164"/>
      <c r="C24" s="164"/>
      <c r="D24" s="264"/>
      <c r="E24" s="264"/>
      <c r="F24" s="239"/>
      <c r="G24" s="239"/>
      <c r="H24" s="26"/>
      <c r="J24" s="239"/>
      <c r="K24" s="239"/>
      <c r="L24" s="26"/>
      <c r="N24" s="257"/>
      <c r="O24" s="257"/>
    </row>
    <row r="25" spans="1:16" s="52" customFormat="1" ht="18.75" customHeight="1">
      <c r="A25" s="181" t="s">
        <v>25</v>
      </c>
      <c r="B25" s="182"/>
      <c r="C25" s="182"/>
      <c r="D25" s="265"/>
      <c r="E25" s="265"/>
      <c r="F25" s="250"/>
      <c r="G25" s="250"/>
      <c r="H25" s="183"/>
      <c r="J25" s="250"/>
      <c r="K25" s="250"/>
      <c r="L25" s="183"/>
      <c r="N25" s="250"/>
      <c r="O25" s="250"/>
      <c r="P25" s="183"/>
    </row>
    <row r="26" spans="1:16" ht="18.75" customHeight="1">
      <c r="A26" s="91"/>
      <c r="B26" s="161"/>
      <c r="C26" s="161"/>
      <c r="D26" s="266"/>
      <c r="E26" s="266"/>
      <c r="F26" s="239"/>
      <c r="G26" s="239"/>
      <c r="H26" s="27"/>
      <c r="J26" s="239"/>
      <c r="K26" s="239"/>
      <c r="L26" s="27"/>
      <c r="N26" s="257"/>
      <c r="O26" s="257"/>
    </row>
    <row r="27" spans="1:16" ht="37.5">
      <c r="A27" s="48" t="s">
        <v>125</v>
      </c>
      <c r="B27" s="93" t="s">
        <v>32</v>
      </c>
      <c r="C27" s="93" t="s">
        <v>33</v>
      </c>
      <c r="D27" s="267" t="s">
        <v>284</v>
      </c>
      <c r="E27" s="371"/>
      <c r="F27" s="384">
        <f>+COUNTA(H28:H50)-COUNTIF(H28:H50,"Introducir Resultado")-COUNTIF(H28:H50,"Introducir Meta e Resultado")</f>
        <v>21</v>
      </c>
      <c r="G27" s="385">
        <f>+COUNTIF(H28:H50,"Meta Conseguida")</f>
        <v>17</v>
      </c>
      <c r="H27" s="374" t="str">
        <f>+IF(COUNTA(F28:F50)=0,"Indicador Sen Meta",IF(COUNTA(G28:G50)=0,"Indicador Sen Resultados",IF(G27=0,"Ningunha Meta Alcanzada",IF(G27=F27,"Meta Totalmente Alcanzada",IF(G27&gt;0,"Meta Parcialmente Alcanzada")))))</f>
        <v>Meta Parcialmente Alcanzada</v>
      </c>
      <c r="J27" s="384">
        <v>16</v>
      </c>
      <c r="K27" s="385">
        <f>+COUNTIF(L28:L50,"Meta Conseguida")</f>
        <v>16</v>
      </c>
      <c r="L27" s="374" t="str">
        <f>+IF(COUNTA(J28:J50)=0,"Indicador Sen Meta",IF(COUNTA(K28:K50)=0,"Indicador Sen Resultados",IF(K27=0,"Ningunha Meta Alcanzada",IF(K27=J27,"Meta Totalmente Alcanzada",IF(K27&gt;0,"Meta Parcialmente Alcanzada")))))</f>
        <v>Meta Totalmente Alcanzada</v>
      </c>
      <c r="N27" s="384">
        <f>+COUNTA(P28:P50)-COUNTIF(P28:P50,"Introducir Resultado")-COUNTIF(P28:P50,"Introducir Meta e Resultado")</f>
        <v>0</v>
      </c>
      <c r="O27" s="385">
        <f>+COUNTIF(P28:P50,"Meta Conseguida")</f>
        <v>0</v>
      </c>
      <c r="P27" s="374" t="str">
        <f>+IF(COUNTA(N28:N50)=0,"Indicador Sen Meta",IF(COUNTA(O28:O50)=0,"Indicador Sen Resultados",IF(O27=0,"Ningunha Meta Alcanzada",IF(O27=N27,"Meta Totalmente Alcanzada",IF(O27&gt;0,"Meta Parcialmente Alcanzada")))))</f>
        <v>Indicador Sen Meta</v>
      </c>
    </row>
    <row r="28" spans="1:16" ht="38.25">
      <c r="A28" s="184" t="s">
        <v>129</v>
      </c>
      <c r="B28" s="342" t="s">
        <v>485</v>
      </c>
      <c r="C28" s="65" t="s">
        <v>33</v>
      </c>
      <c r="D28" s="268" t="s">
        <v>456</v>
      </c>
      <c r="E28" s="372"/>
      <c r="F28" s="343">
        <v>1</v>
      </c>
      <c r="G28" s="344">
        <v>1</v>
      </c>
      <c r="H28" s="345" t="str">
        <f t="shared" ref="H28:H37" si="8">+IF(AND(ISBLANK(F28),ISBLANK(G28)),"Introducir Meta e Resultado",IF(ISBLANK(F28),"Introducir Meta",IF(ISBLANK(G28),"Introducir Resultado",IF(G28&gt;=F28,"Meta Conseguida","Meta Non Conseguida"))))</f>
        <v>Meta Conseguida</v>
      </c>
      <c r="J28" s="343">
        <v>1</v>
      </c>
      <c r="K28" s="252">
        <v>1</v>
      </c>
      <c r="L28" s="86" t="str">
        <f t="shared" ref="L28:L37" si="9">+IF(AND(ISBLANK(J28),ISBLANK(K28)),"Introducir Meta e Resultado",IF(ISBLANK(J28),"Introducir Meta",IF(ISBLANK(K28),"Introducir Resultado",IF(K28&gt;=J28,"Meta Conseguida","Meta Non Conseguida"))))</f>
        <v>Meta Conseguida</v>
      </c>
      <c r="N28" s="251"/>
      <c r="O28" s="252"/>
      <c r="P28" s="86" t="str">
        <f t="shared" ref="P28:P37" si="10">+IF(AND(ISBLANK(N28),ISBLANK(O28)),"Introducir Meta e Resultado",IF(ISBLANK(N28),"Introducir Meta",IF(ISBLANK(O28),"Introducir Resultado",IF(O28&gt;=N28,"Meta Conseguida","Meta Non Conseguida"))))</f>
        <v>Introducir Meta e Resultado</v>
      </c>
    </row>
    <row r="29" spans="1:16" ht="31.5">
      <c r="A29" s="184" t="s">
        <v>130</v>
      </c>
      <c r="B29" s="449" t="s">
        <v>440</v>
      </c>
      <c r="C29" s="65" t="s">
        <v>33</v>
      </c>
      <c r="D29" s="268" t="s">
        <v>457</v>
      </c>
      <c r="E29" s="372"/>
      <c r="F29" s="343">
        <v>1</v>
      </c>
      <c r="G29" s="344">
        <v>0</v>
      </c>
      <c r="H29" s="345" t="str">
        <f t="shared" si="8"/>
        <v>Meta Non Conseguida</v>
      </c>
      <c r="J29" s="343">
        <v>1</v>
      </c>
      <c r="K29" s="252">
        <v>0</v>
      </c>
      <c r="L29" s="86" t="str">
        <f t="shared" si="9"/>
        <v>Meta Non Conseguida</v>
      </c>
      <c r="N29" s="251"/>
      <c r="O29" s="252"/>
      <c r="P29" s="86" t="str">
        <f t="shared" si="10"/>
        <v>Introducir Meta e Resultado</v>
      </c>
    </row>
    <row r="30" spans="1:16" ht="31.5">
      <c r="A30" s="184" t="s">
        <v>131</v>
      </c>
      <c r="B30" s="449" t="s">
        <v>453</v>
      </c>
      <c r="C30" s="65" t="s">
        <v>33</v>
      </c>
      <c r="D30" s="268" t="s">
        <v>201</v>
      </c>
      <c r="E30" s="372"/>
      <c r="F30" s="346">
        <f>GEnxFor!F7</f>
        <v>45</v>
      </c>
      <c r="G30" s="344">
        <f>GEnxFor!G7</f>
        <v>15</v>
      </c>
      <c r="H30" s="345" t="str">
        <f t="shared" si="8"/>
        <v>Meta Non Conseguida</v>
      </c>
      <c r="J30" s="346">
        <v>45</v>
      </c>
      <c r="K30" s="252">
        <v>21</v>
      </c>
      <c r="L30" s="86" t="str">
        <f t="shared" si="9"/>
        <v>Meta Non Conseguida</v>
      </c>
      <c r="N30" s="251"/>
      <c r="O30" s="252"/>
      <c r="P30" s="86" t="str">
        <f t="shared" si="10"/>
        <v>Introducir Meta e Resultado</v>
      </c>
    </row>
    <row r="31" spans="1:16" ht="31.5">
      <c r="A31" s="184" t="s">
        <v>132</v>
      </c>
      <c r="B31" s="342" t="s">
        <v>441</v>
      </c>
      <c r="C31" s="65" t="s">
        <v>33</v>
      </c>
      <c r="D31" s="268" t="s">
        <v>458</v>
      </c>
      <c r="E31" s="372"/>
      <c r="F31" s="347" t="s">
        <v>173</v>
      </c>
      <c r="G31" s="344"/>
      <c r="H31" s="345" t="str">
        <f t="shared" si="8"/>
        <v>Introducir Resultado</v>
      </c>
      <c r="J31" s="347" t="s">
        <v>173</v>
      </c>
      <c r="K31" s="252"/>
      <c r="L31" s="86" t="str">
        <f t="shared" si="9"/>
        <v>Introducir Resultado</v>
      </c>
      <c r="N31" s="253"/>
      <c r="O31" s="252"/>
      <c r="P31" s="86" t="str">
        <f t="shared" si="10"/>
        <v>Introducir Meta e Resultado</v>
      </c>
    </row>
    <row r="32" spans="1:16" ht="31.5">
      <c r="A32" s="184" t="s">
        <v>137</v>
      </c>
      <c r="B32" s="342" t="s">
        <v>442</v>
      </c>
      <c r="C32" s="65" t="s">
        <v>33</v>
      </c>
      <c r="D32" s="268"/>
      <c r="E32" s="372"/>
      <c r="F32" s="343">
        <v>4</v>
      </c>
      <c r="G32" s="344">
        <v>10</v>
      </c>
      <c r="H32" s="345" t="str">
        <f t="shared" si="8"/>
        <v>Meta Conseguida</v>
      </c>
      <c r="J32" s="343">
        <v>4</v>
      </c>
      <c r="K32" s="252">
        <v>20</v>
      </c>
      <c r="L32" s="86" t="str">
        <f t="shared" si="9"/>
        <v>Meta Conseguida</v>
      </c>
      <c r="N32" s="251"/>
      <c r="O32" s="252"/>
      <c r="P32" s="86" t="str">
        <f t="shared" si="10"/>
        <v>Introducir Meta e Resultado</v>
      </c>
    </row>
    <row r="33" spans="1:16" ht="31.5">
      <c r="A33" s="454" t="s">
        <v>133</v>
      </c>
      <c r="B33" s="449" t="s">
        <v>454</v>
      </c>
      <c r="C33" s="65" t="s">
        <v>33</v>
      </c>
      <c r="D33" s="268" t="s">
        <v>201</v>
      </c>
      <c r="E33" s="372"/>
      <c r="F33" s="346" t="str">
        <f>GEnxFor!F13</f>
        <v>-</v>
      </c>
      <c r="G33" s="348">
        <f>GEnxFor!G13</f>
        <v>6</v>
      </c>
      <c r="H33" s="345" t="str">
        <f t="shared" si="8"/>
        <v>Meta Non Conseguida</v>
      </c>
      <c r="J33" s="346">
        <f>GEnxFor!J13</f>
        <v>4</v>
      </c>
      <c r="K33" s="252"/>
      <c r="L33" s="86" t="str">
        <f t="shared" si="9"/>
        <v>Introducir Resultado</v>
      </c>
      <c r="N33" s="251"/>
      <c r="O33" s="252"/>
      <c r="P33" s="86" t="str">
        <f t="shared" si="10"/>
        <v>Introducir Meta e Resultado</v>
      </c>
    </row>
    <row r="34" spans="1:16" ht="31.5">
      <c r="A34" s="454" t="s">
        <v>134</v>
      </c>
      <c r="B34" s="342" t="s">
        <v>455</v>
      </c>
      <c r="C34" s="65" t="s">
        <v>33</v>
      </c>
      <c r="D34" s="268" t="s">
        <v>201</v>
      </c>
      <c r="E34" s="372"/>
      <c r="F34" s="349" t="str">
        <f>GEnxFor!F14</f>
        <v>-</v>
      </c>
      <c r="G34" s="350">
        <f>GEnxFor!G14</f>
        <v>0.14634146341463414</v>
      </c>
      <c r="H34" s="345" t="str">
        <f t="shared" si="8"/>
        <v>Meta Non Conseguida</v>
      </c>
      <c r="J34" s="349">
        <f>GEnxFor!J14</f>
        <v>0.12</v>
      </c>
      <c r="K34" s="252"/>
      <c r="L34" s="86" t="str">
        <f t="shared" si="9"/>
        <v>Introducir Resultado</v>
      </c>
      <c r="N34" s="251"/>
      <c r="O34" s="252"/>
      <c r="P34" s="86" t="str">
        <f t="shared" si="10"/>
        <v>Introducir Meta e Resultado</v>
      </c>
    </row>
    <row r="35" spans="1:16" ht="31.5">
      <c r="A35" s="184" t="s">
        <v>135</v>
      </c>
      <c r="B35" s="449" t="s">
        <v>443</v>
      </c>
      <c r="C35" s="65" t="s">
        <v>33</v>
      </c>
      <c r="D35" s="268" t="s">
        <v>201</v>
      </c>
      <c r="E35" s="372"/>
      <c r="F35" s="351">
        <f>Centro!F7</f>
        <v>0.33</v>
      </c>
      <c r="G35" s="352">
        <f>G7</f>
        <v>0.64237668161435002</v>
      </c>
      <c r="H35" s="345" t="str">
        <f t="shared" si="8"/>
        <v>Meta Conseguida</v>
      </c>
      <c r="J35" s="351">
        <f>Centro!J7</f>
        <v>0.33</v>
      </c>
      <c r="K35" s="448">
        <v>0.3997</v>
      </c>
      <c r="L35" s="86" t="str">
        <f t="shared" si="9"/>
        <v>Meta Conseguida</v>
      </c>
      <c r="N35" s="251"/>
      <c r="O35" s="252"/>
      <c r="P35" s="86" t="str">
        <f t="shared" si="10"/>
        <v>Introducir Meta e Resultado</v>
      </c>
    </row>
    <row r="36" spans="1:16" ht="31.5">
      <c r="A36" s="184" t="s">
        <v>136</v>
      </c>
      <c r="B36" s="342" t="s">
        <v>444</v>
      </c>
      <c r="C36" s="65" t="s">
        <v>33</v>
      </c>
      <c r="D36" s="268" t="s">
        <v>201</v>
      </c>
      <c r="E36" s="372"/>
      <c r="F36" s="353">
        <f>GEnxFor!F83</f>
        <v>3</v>
      </c>
      <c r="G36" s="354">
        <f>GEnxFor!G83</f>
        <v>3.1666666666666665</v>
      </c>
      <c r="H36" s="345" t="str">
        <f t="shared" si="8"/>
        <v>Meta Conseguida</v>
      </c>
      <c r="J36" s="353">
        <f>GEnxFor!J83</f>
        <v>3</v>
      </c>
      <c r="K36" s="252">
        <v>3.17</v>
      </c>
      <c r="L36" s="86" t="str">
        <f t="shared" si="9"/>
        <v>Meta Conseguida</v>
      </c>
      <c r="N36" s="251"/>
      <c r="O36" s="252"/>
      <c r="P36" s="86" t="str">
        <f t="shared" si="10"/>
        <v>Introducir Meta e Resultado</v>
      </c>
    </row>
    <row r="37" spans="1:16" ht="31.5">
      <c r="A37" s="185" t="s">
        <v>204</v>
      </c>
      <c r="B37" s="449" t="s">
        <v>445</v>
      </c>
      <c r="C37" s="64" t="s">
        <v>33</v>
      </c>
      <c r="D37" s="269" t="s">
        <v>201</v>
      </c>
      <c r="E37" s="372"/>
      <c r="F37" s="353">
        <f>GEnxFor!F84</f>
        <v>3</v>
      </c>
      <c r="G37" s="355" t="str">
        <f>GEnxFor!G84</f>
        <v>-</v>
      </c>
      <c r="H37" s="356" t="str">
        <f t="shared" si="8"/>
        <v>Meta Conseguida</v>
      </c>
      <c r="J37" s="353">
        <f>GEnxFor!J84</f>
        <v>3</v>
      </c>
      <c r="K37" s="255">
        <v>4.37</v>
      </c>
      <c r="L37" s="87" t="str">
        <f t="shared" si="9"/>
        <v>Meta Conseguida</v>
      </c>
      <c r="N37" s="254"/>
      <c r="O37" s="255"/>
      <c r="P37" s="87" t="str">
        <f t="shared" si="10"/>
        <v>Introducir Meta e Resultado</v>
      </c>
    </row>
    <row r="38" spans="1:16" ht="51">
      <c r="A38" s="185" t="s">
        <v>194</v>
      </c>
      <c r="B38" s="342" t="s">
        <v>446</v>
      </c>
      <c r="C38" s="64" t="s">
        <v>33</v>
      </c>
      <c r="D38" s="269" t="s">
        <v>201</v>
      </c>
      <c r="E38" s="372"/>
      <c r="F38" s="353">
        <v>10</v>
      </c>
      <c r="G38" s="355">
        <v>15</v>
      </c>
      <c r="H38" s="356" t="str">
        <f t="shared" ref="H38:H40" si="11">+IF(AND(ISBLANK(F38),ISBLANK(G38)),"Introducir Meta e Resultado",IF(ISBLANK(F38),"Introducir Meta",IF(ISBLANK(G38),"Introducir Resultado",IF(G38&gt;=F38,"Meta Conseguida","Meta Non Conseguida"))))</f>
        <v>Meta Conseguida</v>
      </c>
      <c r="J38" s="353">
        <v>10</v>
      </c>
      <c r="K38" s="255">
        <v>10</v>
      </c>
      <c r="L38" s="87" t="str">
        <f t="shared" ref="L38:L40" si="12">+IF(AND(ISBLANK(J38),ISBLANK(K38)),"Introducir Meta e Resultado",IF(ISBLANK(J38),"Introducir Meta",IF(ISBLANK(K38),"Introducir Resultado",IF(K38&gt;=J38,"Meta Conseguida","Meta Non Conseguida"))))</f>
        <v>Meta Conseguida</v>
      </c>
      <c r="N38" s="254"/>
      <c r="O38" s="255"/>
      <c r="P38" s="87" t="str">
        <f t="shared" ref="P38:P40" si="13">+IF(AND(ISBLANK(N38),ISBLANK(O38)),"Introducir Meta e Resultado",IF(ISBLANK(N38),"Introducir Meta",IF(ISBLANK(O38),"Introducir Resultado",IF(O38&gt;=N38,"Meta Conseguida","Meta Non Conseguida"))))</f>
        <v>Introducir Meta e Resultado</v>
      </c>
    </row>
    <row r="39" spans="1:16" ht="38.25">
      <c r="A39" s="185" t="s">
        <v>195</v>
      </c>
      <c r="B39" s="342" t="s">
        <v>447</v>
      </c>
      <c r="C39" s="64" t="s">
        <v>33</v>
      </c>
      <c r="D39" s="268" t="s">
        <v>456</v>
      </c>
      <c r="E39" s="372"/>
      <c r="F39" s="353">
        <v>1</v>
      </c>
      <c r="G39" s="355">
        <v>1</v>
      </c>
      <c r="H39" s="356" t="str">
        <f t="shared" si="11"/>
        <v>Meta Conseguida</v>
      </c>
      <c r="J39" s="353">
        <v>1</v>
      </c>
      <c r="K39" s="255">
        <v>1</v>
      </c>
      <c r="L39" s="87" t="str">
        <f t="shared" si="12"/>
        <v>Meta Conseguida</v>
      </c>
      <c r="N39" s="254"/>
      <c r="O39" s="255"/>
      <c r="P39" s="87" t="str">
        <f t="shared" si="13"/>
        <v>Introducir Meta e Resultado</v>
      </c>
    </row>
    <row r="40" spans="1:16" ht="31.5">
      <c r="A40" s="185" t="s">
        <v>196</v>
      </c>
      <c r="B40" s="342" t="s">
        <v>448</v>
      </c>
      <c r="C40" s="64" t="s">
        <v>33</v>
      </c>
      <c r="D40" s="269" t="s">
        <v>201</v>
      </c>
      <c r="E40" s="372"/>
      <c r="F40" s="353">
        <f>GEnxFor!F47</f>
        <v>3</v>
      </c>
      <c r="G40" s="355">
        <f>GEnxFor!G47</f>
        <v>3.5142857142857142</v>
      </c>
      <c r="H40" s="356" t="str">
        <f t="shared" si="11"/>
        <v>Meta Conseguida</v>
      </c>
      <c r="J40" s="353">
        <f>GEnxFor!J47</f>
        <v>3</v>
      </c>
      <c r="K40" s="255">
        <v>3.51</v>
      </c>
      <c r="L40" s="87" t="str">
        <f t="shared" si="12"/>
        <v>Meta Conseguida</v>
      </c>
      <c r="N40" s="254"/>
      <c r="O40" s="255"/>
      <c r="P40" s="87" t="str">
        <f t="shared" si="13"/>
        <v>Introducir Meta e Resultado</v>
      </c>
    </row>
    <row r="41" spans="1:16" ht="31.5">
      <c r="A41" s="185" t="s">
        <v>197</v>
      </c>
      <c r="B41" s="342" t="s">
        <v>449</v>
      </c>
      <c r="C41" s="64" t="s">
        <v>33</v>
      </c>
      <c r="D41" s="269" t="s">
        <v>201</v>
      </c>
      <c r="E41" s="372"/>
      <c r="F41" s="353">
        <f>GEnxFor!F48</f>
        <v>3</v>
      </c>
      <c r="G41" s="355" t="str">
        <f>GEnxFor!G48</f>
        <v>-</v>
      </c>
      <c r="H41" s="356" t="str">
        <f t="shared" ref="H41:H44" si="14">+IF(AND(ISBLANK(F41),ISBLANK(G41)),"Introducir Meta e Resultado",IF(ISBLANK(F41),"Introducir Meta",IF(ISBLANK(G41),"Introducir Resultado",IF(G41&gt;=F41,"Meta Conseguida","Meta Non Conseguida"))))</f>
        <v>Meta Conseguida</v>
      </c>
      <c r="J41" s="353">
        <f>GEnxFor!J48</f>
        <v>3</v>
      </c>
      <c r="K41" s="255">
        <v>4.37</v>
      </c>
      <c r="L41" s="87" t="str">
        <f t="shared" ref="L41:L44" si="15">+IF(AND(ISBLANK(J41),ISBLANK(K41)),"Introducir Meta e Resultado",IF(ISBLANK(J41),"Introducir Meta",IF(ISBLANK(K41),"Introducir Resultado",IF(K41&gt;=J41,"Meta Conseguida","Meta Non Conseguida"))))</f>
        <v>Meta Conseguida</v>
      </c>
      <c r="N41" s="254"/>
      <c r="O41" s="255"/>
      <c r="P41" s="87" t="str">
        <f t="shared" ref="P41:P44" si="16">+IF(AND(ISBLANK(N41),ISBLANK(O41)),"Introducir Meta e Resultado",IF(ISBLANK(N41),"Introducir Meta",IF(ISBLANK(O41),"Introducir Resultado",IF(O41&gt;=N41,"Meta Conseguida","Meta Non Conseguida"))))</f>
        <v>Introducir Meta e Resultado</v>
      </c>
    </row>
    <row r="42" spans="1:16" ht="31.5">
      <c r="A42" s="185" t="s">
        <v>198</v>
      </c>
      <c r="B42" s="342" t="s">
        <v>450</v>
      </c>
      <c r="C42" s="64" t="s">
        <v>33</v>
      </c>
      <c r="D42" s="269" t="s">
        <v>201</v>
      </c>
      <c r="E42" s="372"/>
      <c r="F42" s="353">
        <f>GEnxFor!F49</f>
        <v>3</v>
      </c>
      <c r="G42" s="355">
        <f>GEnxFor!G49</f>
        <v>4</v>
      </c>
      <c r="H42" s="356" t="str">
        <f t="shared" si="14"/>
        <v>Meta Conseguida</v>
      </c>
      <c r="J42" s="353">
        <f>GEnxFor!J49</f>
        <v>3</v>
      </c>
      <c r="K42" s="255">
        <v>4.21</v>
      </c>
      <c r="L42" s="87" t="str">
        <f t="shared" si="15"/>
        <v>Meta Conseguida</v>
      </c>
      <c r="N42" s="254"/>
      <c r="O42" s="255"/>
      <c r="P42" s="87" t="str">
        <f t="shared" si="16"/>
        <v>Introducir Meta e Resultado</v>
      </c>
    </row>
    <row r="43" spans="1:16" ht="31.5">
      <c r="A43" s="185" t="s">
        <v>199</v>
      </c>
      <c r="B43" s="342" t="s">
        <v>451</v>
      </c>
      <c r="C43" s="64" t="s">
        <v>33</v>
      </c>
      <c r="D43" s="269" t="s">
        <v>201</v>
      </c>
      <c r="E43" s="372"/>
      <c r="F43" s="353">
        <f>GEnxFor!F50</f>
        <v>3</v>
      </c>
      <c r="G43" s="355" t="str">
        <f>GEnxFor!G50</f>
        <v>-</v>
      </c>
      <c r="H43" s="356" t="str">
        <f t="shared" si="14"/>
        <v>Meta Conseguida</v>
      </c>
      <c r="J43" s="353">
        <f>GEnxFor!J50</f>
        <v>3</v>
      </c>
      <c r="K43" s="255">
        <v>3.23</v>
      </c>
      <c r="L43" s="87" t="str">
        <f t="shared" si="15"/>
        <v>Meta Conseguida</v>
      </c>
      <c r="N43" s="254"/>
      <c r="O43" s="255"/>
      <c r="P43" s="87" t="str">
        <f t="shared" si="16"/>
        <v>Introducir Meta e Resultado</v>
      </c>
    </row>
    <row r="44" spans="1:16" ht="31.5">
      <c r="A44" s="185" t="s">
        <v>200</v>
      </c>
      <c r="B44" s="449" t="s">
        <v>452</v>
      </c>
      <c r="C44" s="64" t="s">
        <v>33</v>
      </c>
      <c r="D44" s="269" t="s">
        <v>201</v>
      </c>
      <c r="E44" s="373"/>
      <c r="F44" s="353">
        <f>GEnxFor!F51</f>
        <v>3</v>
      </c>
      <c r="G44" s="355" t="str">
        <f>GEnxFor!G51</f>
        <v>--</v>
      </c>
      <c r="H44" s="356" t="str">
        <f t="shared" si="14"/>
        <v>Meta Conseguida</v>
      </c>
      <c r="J44" s="353">
        <f>GEnxFor!J51</f>
        <v>3</v>
      </c>
      <c r="K44" s="255"/>
      <c r="L44" s="87" t="str">
        <f t="shared" si="15"/>
        <v>Introducir Resultado</v>
      </c>
      <c r="N44" s="254"/>
      <c r="O44" s="255"/>
      <c r="P44" s="87" t="str">
        <f t="shared" si="16"/>
        <v>Introducir Meta e Resultado</v>
      </c>
    </row>
    <row r="45" spans="1:16" ht="30">
      <c r="A45" s="185" t="s">
        <v>489</v>
      </c>
      <c r="B45" s="1" t="s">
        <v>492</v>
      </c>
      <c r="C45" s="64" t="s">
        <v>33</v>
      </c>
      <c r="D45" s="269" t="s">
        <v>201</v>
      </c>
      <c r="E45" s="373"/>
      <c r="F45" s="465">
        <v>0.5</v>
      </c>
      <c r="G45" s="355" t="s">
        <v>434</v>
      </c>
      <c r="H45" s="356" t="str">
        <f t="shared" ref="H45:H49" si="17">+IF(AND(ISBLANK(F45),ISBLANK(G45)),"Introducir Meta e Resultado",IF(ISBLANK(F45),"Introducir Meta",IF(ISBLANK(G45),"Introducir Resultado",IF(G45&gt;=F45,"Meta Conseguida","Meta Non Conseguida"))))</f>
        <v>Meta Conseguida</v>
      </c>
      <c r="J45" s="462">
        <v>0.5</v>
      </c>
      <c r="K45" s="463">
        <v>0.54</v>
      </c>
      <c r="L45" s="87" t="str">
        <f t="shared" ref="L45:L49" si="18">+IF(AND(ISBLANK(J45),ISBLANK(K45)),"Introducir Meta e Resultado",IF(ISBLANK(J45),"Introducir Meta",IF(ISBLANK(K45),"Introducir Resultado",IF(K45&gt;=J45,"Meta Conseguida","Meta Non Conseguida"))))</f>
        <v>Meta Conseguida</v>
      </c>
    </row>
    <row r="46" spans="1:16" ht="30">
      <c r="A46" s="185" t="s">
        <v>490</v>
      </c>
      <c r="B46" s="467" t="s">
        <v>498</v>
      </c>
      <c r="C46" s="64" t="s">
        <v>33</v>
      </c>
      <c r="D46" s="269" t="s">
        <v>201</v>
      </c>
      <c r="E46" s="373"/>
      <c r="F46" s="465">
        <v>0.2</v>
      </c>
      <c r="G46" s="355" t="s">
        <v>434</v>
      </c>
      <c r="H46" s="356" t="str">
        <f t="shared" si="17"/>
        <v>Meta Conseguida</v>
      </c>
      <c r="J46" s="462">
        <v>0.2</v>
      </c>
      <c r="K46" s="463">
        <v>0.37</v>
      </c>
      <c r="L46" s="87" t="str">
        <f t="shared" si="18"/>
        <v>Meta Conseguida</v>
      </c>
    </row>
    <row r="47" spans="1:16" ht="25.5">
      <c r="A47" s="185" t="s">
        <v>491</v>
      </c>
      <c r="B47" s="468" t="s">
        <v>493</v>
      </c>
      <c r="C47" s="64" t="s">
        <v>33</v>
      </c>
      <c r="D47" s="269" t="s">
        <v>201</v>
      </c>
      <c r="E47" s="373"/>
      <c r="F47" s="466">
        <v>22</v>
      </c>
      <c r="G47" s="355">
        <v>24</v>
      </c>
      <c r="H47" s="356" t="str">
        <f t="shared" si="17"/>
        <v>Meta Conseguida</v>
      </c>
      <c r="J47" s="353">
        <v>22</v>
      </c>
      <c r="K47" s="255">
        <v>28</v>
      </c>
      <c r="L47" s="87" t="str">
        <f t="shared" si="18"/>
        <v>Meta Conseguida</v>
      </c>
    </row>
    <row r="48" spans="1:16" ht="30">
      <c r="A48" s="185" t="s">
        <v>496</v>
      </c>
      <c r="B48" s="1" t="s">
        <v>494</v>
      </c>
      <c r="C48" s="64" t="s">
        <v>33</v>
      </c>
      <c r="D48" s="269" t="s">
        <v>201</v>
      </c>
      <c r="E48" s="373"/>
      <c r="F48" s="465">
        <v>1</v>
      </c>
      <c r="G48" s="464">
        <v>2</v>
      </c>
      <c r="H48" s="356" t="str">
        <f t="shared" si="17"/>
        <v>Meta Conseguida</v>
      </c>
      <c r="J48" s="462">
        <v>1</v>
      </c>
      <c r="K48" s="463">
        <v>2</v>
      </c>
      <c r="L48" s="87" t="str">
        <f t="shared" si="18"/>
        <v>Meta Conseguida</v>
      </c>
    </row>
    <row r="49" spans="1:12" ht="30">
      <c r="A49" s="185" t="s">
        <v>497</v>
      </c>
      <c r="B49" s="1" t="s">
        <v>495</v>
      </c>
      <c r="C49" s="64" t="s">
        <v>33</v>
      </c>
      <c r="D49" s="269" t="s">
        <v>201</v>
      </c>
      <c r="E49" s="373"/>
      <c r="F49" s="466">
        <v>1</v>
      </c>
      <c r="G49" s="355">
        <v>1</v>
      </c>
      <c r="H49" s="356" t="str">
        <f t="shared" si="17"/>
        <v>Meta Conseguida</v>
      </c>
      <c r="J49" s="353">
        <v>1</v>
      </c>
      <c r="K49" s="255">
        <v>1</v>
      </c>
      <c r="L49" s="87" t="str">
        <f t="shared" si="18"/>
        <v>Meta Conseguida</v>
      </c>
    </row>
    <row r="50" spans="1:12">
      <c r="A50" s="185"/>
    </row>
    <row r="51" spans="1:12">
      <c r="A51" s="185"/>
    </row>
    <row r="52" spans="1:12">
      <c r="A52" s="185"/>
    </row>
    <row r="53" spans="1:12">
      <c r="A53" s="185"/>
    </row>
  </sheetData>
  <autoFilter ref="A5:H34" xr:uid="{00000000-0009-0000-0000-000001000000}"/>
  <mergeCells count="5">
    <mergeCell ref="A4:B4"/>
    <mergeCell ref="F4:H4"/>
    <mergeCell ref="A2:H2"/>
    <mergeCell ref="J4:L4"/>
    <mergeCell ref="N4:P4"/>
  </mergeCells>
  <conditionalFormatting sqref="G7">
    <cfRule type="cellIs" dxfId="1047" priority="324" operator="equal">
      <formula>0</formula>
    </cfRule>
  </conditionalFormatting>
  <conditionalFormatting sqref="G10">
    <cfRule type="cellIs" dxfId="1046" priority="275" operator="lessThanOrEqual">
      <formula>F10</formula>
    </cfRule>
    <cfRule type="cellIs" dxfId="1045" priority="273" operator="equal">
      <formula>0</formula>
    </cfRule>
    <cfRule type="cellIs" dxfId="1044" priority="274" operator="greaterThan">
      <formula>F10</formula>
    </cfRule>
  </conditionalFormatting>
  <conditionalFormatting sqref="G11">
    <cfRule type="cellIs" dxfId="1043" priority="318" operator="greaterThanOrEqual">
      <formula>F11</formula>
    </cfRule>
    <cfRule type="cellIs" dxfId="1042" priority="317" operator="lessThan">
      <formula>F11</formula>
    </cfRule>
  </conditionalFormatting>
  <conditionalFormatting sqref="G11:G19">
    <cfRule type="cellIs" dxfId="1041" priority="309" operator="equal">
      <formula>0</formula>
    </cfRule>
  </conditionalFormatting>
  <conditionalFormatting sqref="G15">
    <cfRule type="cellIs" dxfId="1040" priority="311" operator="lessThan">
      <formula>F15</formula>
    </cfRule>
    <cfRule type="cellIs" dxfId="1039" priority="312" operator="greaterThanOrEqual">
      <formula>F15</formula>
    </cfRule>
  </conditionalFormatting>
  <conditionalFormatting sqref="G20">
    <cfRule type="cellIs" dxfId="1038" priority="250" operator="equal">
      <formula>0</formula>
    </cfRule>
    <cfRule type="cellIs" dxfId="1037" priority="251" operator="lessThan">
      <formula>F20</formula>
    </cfRule>
    <cfRule type="cellIs" dxfId="1036" priority="252" operator="greaterThanOrEqual">
      <formula>F20</formula>
    </cfRule>
  </conditionalFormatting>
  <conditionalFormatting sqref="G21:G22">
    <cfRule type="cellIs" dxfId="1035" priority="136" operator="equal">
      <formula>0</formula>
    </cfRule>
  </conditionalFormatting>
  <conditionalFormatting sqref="G22">
    <cfRule type="cellIs" dxfId="1034" priority="138" operator="greaterThanOrEqual">
      <formula>F22</formula>
    </cfRule>
    <cfRule type="cellIs" dxfId="1033" priority="137" operator="lessThan">
      <formula>F22</formula>
    </cfRule>
  </conditionalFormatting>
  <conditionalFormatting sqref="G23">
    <cfRule type="cellIs" dxfId="1032" priority="133" operator="equal">
      <formula>0</formula>
    </cfRule>
    <cfRule type="cellIs" dxfId="1031" priority="135" operator="greaterThanOrEqual">
      <formula>F23</formula>
    </cfRule>
    <cfRule type="cellIs" dxfId="1030" priority="134" operator="lessThan">
      <formula>F23</formula>
    </cfRule>
  </conditionalFormatting>
  <conditionalFormatting sqref="G27">
    <cfRule type="cellIs" dxfId="1029" priority="17" operator="lessThan">
      <formula>$F27</formula>
    </cfRule>
    <cfRule type="cellIs" dxfId="1028" priority="16" operator="equal">
      <formula>0</formula>
    </cfRule>
    <cfRule type="cellIs" dxfId="1027" priority="18" operator="greaterThanOrEqual">
      <formula>$F27</formula>
    </cfRule>
  </conditionalFormatting>
  <conditionalFormatting sqref="H7">
    <cfRule type="cellIs" dxfId="1026" priority="301" operator="equal">
      <formula>"Resultado Introducido"</formula>
    </cfRule>
    <cfRule type="cellIs" dxfId="1025" priority="300" operator="equal">
      <formula>"Introducir resultado"</formula>
    </cfRule>
    <cfRule type="cellIs" dxfId="1024" priority="302" operator="equal">
      <formula>"Meta no Conseguida"</formula>
    </cfRule>
  </conditionalFormatting>
  <conditionalFormatting sqref="H10:H11">
    <cfRule type="cellIs" dxfId="1023" priority="74" operator="equal">
      <formula>"Meta Conseguida"</formula>
    </cfRule>
    <cfRule type="cellIs" dxfId="1022" priority="75" operator="equal">
      <formula>"Meta non Conseguida"</formula>
    </cfRule>
  </conditionalFormatting>
  <conditionalFormatting sqref="H10:H24">
    <cfRule type="cellIs" dxfId="1021" priority="43" operator="equal">
      <formula>"Introducir resultado"</formula>
    </cfRule>
  </conditionalFormatting>
  <conditionalFormatting sqref="H12:H14">
    <cfRule type="cellIs" dxfId="1020" priority="299" operator="equal">
      <formula>"Meta no Conseguida"</formula>
    </cfRule>
    <cfRule type="cellIs" dxfId="1019" priority="298" operator="equal">
      <formula>"Resultado Introducido"</formula>
    </cfRule>
  </conditionalFormatting>
  <conditionalFormatting sqref="H15">
    <cfRule type="cellIs" dxfId="1018" priority="59" operator="equal">
      <formula>"Meta Conseguida"</formula>
    </cfRule>
    <cfRule type="cellIs" dxfId="1017" priority="60" operator="equal">
      <formula>"Meta non Conseguida"</formula>
    </cfRule>
  </conditionalFormatting>
  <conditionalFormatting sqref="H16:H19">
    <cfRule type="cellIs" dxfId="1016" priority="293" operator="equal">
      <formula>"Meta no Conseguida"</formula>
    </cfRule>
    <cfRule type="cellIs" dxfId="1015" priority="292" operator="equal">
      <formula>"Indicador Completado"</formula>
    </cfRule>
  </conditionalFormatting>
  <conditionalFormatting sqref="H20">
    <cfRule type="cellIs" dxfId="1014" priority="45" operator="equal">
      <formula>"Meta non Conseguida"</formula>
    </cfRule>
    <cfRule type="cellIs" dxfId="1013" priority="44" operator="equal">
      <formula>"Meta Conseguida"</formula>
    </cfRule>
  </conditionalFormatting>
  <conditionalFormatting sqref="H21">
    <cfRule type="cellIs" dxfId="1012" priority="290" operator="equal">
      <formula>"Meta no Conseguida"</formula>
    </cfRule>
    <cfRule type="cellIs" dxfId="1011" priority="289" operator="equal">
      <formula>"Indicador Completado"</formula>
    </cfRule>
  </conditionalFormatting>
  <conditionalFormatting sqref="H22:H23">
    <cfRule type="cellIs" dxfId="1010" priority="105" operator="equal">
      <formula>"Meta non Conseguida"</formula>
    </cfRule>
  </conditionalFormatting>
  <conditionalFormatting sqref="H22:H24">
    <cfRule type="cellIs" dxfId="1009" priority="104" operator="equal">
      <formula>"Meta Conseguida"</formula>
    </cfRule>
  </conditionalFormatting>
  <conditionalFormatting sqref="H24">
    <cfRule type="cellIs" dxfId="1008" priority="327" operator="equal">
      <formula>"Meta no Conseguida"</formula>
    </cfRule>
  </conditionalFormatting>
  <conditionalFormatting sqref="H27">
    <cfRule type="cellIs" dxfId="1007" priority="15" operator="equal">
      <formula>"Ningunha Meta Alcanzada"</formula>
    </cfRule>
    <cfRule type="cellIs" dxfId="1006" priority="14" operator="equal">
      <formula>"Meta Parcialmente Alcanzada"</formula>
    </cfRule>
    <cfRule type="cellIs" dxfId="1005" priority="13" operator="equal">
      <formula>"Meta Totalmente Alcanzada"</formula>
    </cfRule>
  </conditionalFormatting>
  <conditionalFormatting sqref="H28:H49">
    <cfRule type="cellIs" dxfId="1004" priority="284" operator="equal">
      <formula>"Meta non Conseguida"</formula>
    </cfRule>
    <cfRule type="cellIs" dxfId="1003" priority="283" operator="equal">
      <formula>"Meta Conseguida"</formula>
    </cfRule>
    <cfRule type="cellIs" dxfId="1002" priority="282" operator="equal">
      <formula>"Introducir resultado"</formula>
    </cfRule>
  </conditionalFormatting>
  <conditionalFormatting sqref="K7">
    <cfRule type="cellIs" dxfId="1001" priority="263" operator="equal">
      <formula>0</formula>
    </cfRule>
  </conditionalFormatting>
  <conditionalFormatting sqref="K10">
    <cfRule type="cellIs" dxfId="1000" priority="94" operator="equal">
      <formula>0</formula>
    </cfRule>
    <cfRule type="cellIs" dxfId="999" priority="95" operator="greaterThan">
      <formula>J10</formula>
    </cfRule>
    <cfRule type="cellIs" dxfId="998" priority="96" operator="lessThanOrEqual">
      <formula>J10</formula>
    </cfRule>
  </conditionalFormatting>
  <conditionalFormatting sqref="K11">
    <cfRule type="cellIs" dxfId="997" priority="89" operator="lessThan">
      <formula>J11</formula>
    </cfRule>
    <cfRule type="cellIs" dxfId="996" priority="90" operator="greaterThanOrEqual">
      <formula>J11</formula>
    </cfRule>
  </conditionalFormatting>
  <conditionalFormatting sqref="K11:K22">
    <cfRule type="cellIs" dxfId="995" priority="49" operator="equal">
      <formula>0</formula>
    </cfRule>
  </conditionalFormatting>
  <conditionalFormatting sqref="K15">
    <cfRule type="cellIs" dxfId="994" priority="65" operator="lessThan">
      <formula>J15</formula>
    </cfRule>
    <cfRule type="cellIs" dxfId="993" priority="66" operator="greaterThanOrEqual">
      <formula>J15</formula>
    </cfRule>
  </conditionalFormatting>
  <conditionalFormatting sqref="K20">
    <cfRule type="cellIs" dxfId="992" priority="50" operator="lessThan">
      <formula>J20</formula>
    </cfRule>
    <cfRule type="cellIs" dxfId="991" priority="51" operator="greaterThanOrEqual">
      <formula>J20</formula>
    </cfRule>
  </conditionalFormatting>
  <conditionalFormatting sqref="K22:K23">
    <cfRule type="cellIs" dxfId="990" priority="119" operator="lessThan">
      <formula>J22</formula>
    </cfRule>
    <cfRule type="cellIs" dxfId="989" priority="120" operator="greaterThanOrEqual">
      <formula>J22</formula>
    </cfRule>
  </conditionalFormatting>
  <conditionalFormatting sqref="K23">
    <cfRule type="cellIs" dxfId="988" priority="118" operator="equal">
      <formula>0</formula>
    </cfRule>
  </conditionalFormatting>
  <conditionalFormatting sqref="K27">
    <cfRule type="cellIs" dxfId="987" priority="11" operator="lessThan">
      <formula>$F27</formula>
    </cfRule>
    <cfRule type="cellIs" dxfId="986" priority="10" operator="equal">
      <formula>0</formula>
    </cfRule>
    <cfRule type="cellIs" dxfId="985" priority="12" operator="greaterThanOrEqual">
      <formula>$F27</formula>
    </cfRule>
  </conditionalFormatting>
  <conditionalFormatting sqref="L7">
    <cfRule type="cellIs" dxfId="984" priority="262" operator="equal">
      <formula>"Meta no Conseguida"</formula>
    </cfRule>
    <cfRule type="cellIs" dxfId="983" priority="261" operator="equal">
      <formula>"Resultado Introducido"</formula>
    </cfRule>
    <cfRule type="cellIs" dxfId="982" priority="260" operator="equal">
      <formula>"Introducir resultado"</formula>
    </cfRule>
  </conditionalFormatting>
  <conditionalFormatting sqref="L10:L11">
    <cfRule type="cellIs" dxfId="981" priority="72" operator="equal">
      <formula>"Meta non Conseguida"</formula>
    </cfRule>
    <cfRule type="cellIs" dxfId="980" priority="71" operator="equal">
      <formula>"Meta Conseguida"</formula>
    </cfRule>
  </conditionalFormatting>
  <conditionalFormatting sqref="L10:L24">
    <cfRule type="cellIs" dxfId="979" priority="40" operator="equal">
      <formula>"Introducir resultado"</formula>
    </cfRule>
  </conditionalFormatting>
  <conditionalFormatting sqref="L12:L14">
    <cfRule type="cellIs" dxfId="978" priority="197" operator="equal">
      <formula>"Resultado Introducido"</formula>
    </cfRule>
    <cfRule type="cellIs" dxfId="977" priority="198" operator="equal">
      <formula>"Meta no Conseguida"</formula>
    </cfRule>
  </conditionalFormatting>
  <conditionalFormatting sqref="L15">
    <cfRule type="cellIs" dxfId="976" priority="57" operator="equal">
      <formula>"Meta non Conseguida"</formula>
    </cfRule>
    <cfRule type="cellIs" dxfId="975" priority="56" operator="equal">
      <formula>"Meta Conseguida"</formula>
    </cfRule>
  </conditionalFormatting>
  <conditionalFormatting sqref="L16:L19">
    <cfRule type="cellIs" dxfId="974" priority="191" operator="equal">
      <formula>"Indicador Completado"</formula>
    </cfRule>
    <cfRule type="cellIs" dxfId="973" priority="192" operator="equal">
      <formula>"Meta no Conseguida"</formula>
    </cfRule>
  </conditionalFormatting>
  <conditionalFormatting sqref="L20">
    <cfRule type="cellIs" dxfId="972" priority="42" operator="equal">
      <formula>"Meta non Conseguida"</formula>
    </cfRule>
    <cfRule type="cellIs" dxfId="971" priority="41" operator="equal">
      <formula>"Meta Conseguida"</formula>
    </cfRule>
  </conditionalFormatting>
  <conditionalFormatting sqref="L21">
    <cfRule type="cellIs" dxfId="970" priority="188" operator="equal">
      <formula>"Indicador Completado"</formula>
    </cfRule>
    <cfRule type="cellIs" dxfId="969" priority="189" operator="equal">
      <formula>"Meta no Conseguida"</formula>
    </cfRule>
  </conditionalFormatting>
  <conditionalFormatting sqref="L22:L23">
    <cfRule type="cellIs" dxfId="968" priority="102" operator="equal">
      <formula>"Meta non Conseguida"</formula>
    </cfRule>
  </conditionalFormatting>
  <conditionalFormatting sqref="L22:L24">
    <cfRule type="cellIs" dxfId="967" priority="101" operator="equal">
      <formula>"Meta Conseguida"</formula>
    </cfRule>
  </conditionalFormatting>
  <conditionalFormatting sqref="L24">
    <cfRule type="cellIs" dxfId="966" priority="322" operator="equal">
      <formula>"Meta no Conseguida"</formula>
    </cfRule>
  </conditionalFormatting>
  <conditionalFormatting sqref="L27">
    <cfRule type="cellIs" dxfId="965" priority="7" operator="equal">
      <formula>"Meta Totalmente Alcanzada"</formula>
    </cfRule>
    <cfRule type="cellIs" dxfId="964" priority="9" operator="equal">
      <formula>"Ningunha Meta Alcanzada"</formula>
    </cfRule>
    <cfRule type="cellIs" dxfId="963" priority="8" operator="equal">
      <formula>"Meta Parcialmente Alcanzada"</formula>
    </cfRule>
  </conditionalFormatting>
  <conditionalFormatting sqref="L28:L49">
    <cfRule type="cellIs" dxfId="962" priority="242" operator="equal">
      <formula>"Meta Conseguida"</formula>
    </cfRule>
    <cfRule type="cellIs" dxfId="961" priority="243" operator="equal">
      <formula>"Meta non Conseguida"</formula>
    </cfRule>
    <cfRule type="cellIs" dxfId="960" priority="241" operator="equal">
      <formula>"Introducir resultado"</formula>
    </cfRule>
  </conditionalFormatting>
  <conditionalFormatting sqref="O7">
    <cfRule type="cellIs" dxfId="959" priority="259" operator="equal">
      <formula>0</formula>
    </cfRule>
  </conditionalFormatting>
  <conditionalFormatting sqref="O10">
    <cfRule type="cellIs" dxfId="958" priority="93" operator="lessThanOrEqual">
      <formula>N10</formula>
    </cfRule>
    <cfRule type="cellIs" dxfId="957" priority="92" operator="greaterThan">
      <formula>N10</formula>
    </cfRule>
    <cfRule type="cellIs" dxfId="956" priority="91" operator="equal">
      <formula>0</formula>
    </cfRule>
  </conditionalFormatting>
  <conditionalFormatting sqref="O11">
    <cfRule type="cellIs" dxfId="955" priority="86" operator="lessThan">
      <formula>N11</formula>
    </cfRule>
    <cfRule type="cellIs" dxfId="954" priority="87" operator="greaterThanOrEqual">
      <formula>N11</formula>
    </cfRule>
  </conditionalFormatting>
  <conditionalFormatting sqref="O11:O22">
    <cfRule type="cellIs" dxfId="953" priority="46" operator="equal">
      <formula>0</formula>
    </cfRule>
  </conditionalFormatting>
  <conditionalFormatting sqref="O15">
    <cfRule type="cellIs" dxfId="952" priority="63" operator="greaterThanOrEqual">
      <formula>N15</formula>
    </cfRule>
    <cfRule type="cellIs" dxfId="951" priority="62" operator="lessThan">
      <formula>N15</formula>
    </cfRule>
  </conditionalFormatting>
  <conditionalFormatting sqref="O20">
    <cfRule type="cellIs" dxfId="950" priority="47" operator="lessThan">
      <formula>N20</formula>
    </cfRule>
    <cfRule type="cellIs" dxfId="949" priority="48" operator="greaterThanOrEqual">
      <formula>N20</formula>
    </cfRule>
  </conditionalFormatting>
  <conditionalFormatting sqref="O22:O23">
    <cfRule type="cellIs" dxfId="948" priority="111" operator="greaterThanOrEqual">
      <formula>N22</formula>
    </cfRule>
    <cfRule type="cellIs" dxfId="947" priority="110" operator="lessThan">
      <formula>N22</formula>
    </cfRule>
  </conditionalFormatting>
  <conditionalFormatting sqref="O23">
    <cfRule type="cellIs" dxfId="946" priority="109" operator="equal">
      <formula>0</formula>
    </cfRule>
  </conditionalFormatting>
  <conditionalFormatting sqref="O27">
    <cfRule type="cellIs" dxfId="945" priority="6" operator="greaterThanOrEqual">
      <formula>$F27</formula>
    </cfRule>
    <cfRule type="cellIs" dxfId="944" priority="5" operator="lessThan">
      <formula>$F27</formula>
    </cfRule>
    <cfRule type="cellIs" dxfId="943" priority="4" operator="equal">
      <formula>0</formula>
    </cfRule>
  </conditionalFormatting>
  <conditionalFormatting sqref="O28:O44 G28:G49 K28:K49">
    <cfRule type="cellIs" dxfId="942" priority="285" operator="equal">
      <formula>0</formula>
    </cfRule>
    <cfRule type="cellIs" dxfId="941" priority="286" operator="lessThan">
      <formula>F28</formula>
    </cfRule>
    <cfRule type="cellIs" dxfId="940" priority="287" operator="greaterThanOrEqual">
      <formula>F28</formula>
    </cfRule>
  </conditionalFormatting>
  <conditionalFormatting sqref="P7">
    <cfRule type="cellIs" dxfId="939" priority="256" operator="equal">
      <formula>"Introducir resultado"</formula>
    </cfRule>
    <cfRule type="cellIs" dxfId="938" priority="258" operator="equal">
      <formula>"Meta no Conseguida"</formula>
    </cfRule>
    <cfRule type="cellIs" dxfId="937" priority="257" operator="equal">
      <formula>"Resultado Introducido"</formula>
    </cfRule>
  </conditionalFormatting>
  <conditionalFormatting sqref="P10:P11">
    <cfRule type="cellIs" dxfId="936" priority="68" operator="equal">
      <formula>"Meta Conseguida"</formula>
    </cfRule>
    <cfRule type="cellIs" dxfId="935" priority="69" operator="equal">
      <formula>"Meta non Conseguida"</formula>
    </cfRule>
  </conditionalFormatting>
  <conditionalFormatting sqref="P10:P23">
    <cfRule type="cellIs" dxfId="934" priority="37" operator="equal">
      <formula>"Introducir resultado"</formula>
    </cfRule>
  </conditionalFormatting>
  <conditionalFormatting sqref="P12:P14">
    <cfRule type="cellIs" dxfId="933" priority="159" operator="equal">
      <formula>"Meta no Conseguida"</formula>
    </cfRule>
    <cfRule type="cellIs" dxfId="932" priority="158" operator="equal">
      <formula>"Resultado Introducido"</formula>
    </cfRule>
  </conditionalFormatting>
  <conditionalFormatting sqref="P15">
    <cfRule type="cellIs" dxfId="931" priority="54" operator="equal">
      <formula>"Meta non Conseguida"</formula>
    </cfRule>
    <cfRule type="cellIs" dxfId="930" priority="53" operator="equal">
      <formula>"Meta Conseguida"</formula>
    </cfRule>
  </conditionalFormatting>
  <conditionalFormatting sqref="P16:P19">
    <cfRule type="cellIs" dxfId="929" priority="153" operator="equal">
      <formula>"Meta no Conseguida"</formula>
    </cfRule>
    <cfRule type="cellIs" dxfId="928" priority="152" operator="equal">
      <formula>"Indicador Completado"</formula>
    </cfRule>
  </conditionalFormatting>
  <conditionalFormatting sqref="P20">
    <cfRule type="cellIs" dxfId="927" priority="39" operator="equal">
      <formula>"Meta non Conseguida"</formula>
    </cfRule>
    <cfRule type="cellIs" dxfId="926" priority="38" operator="equal">
      <formula>"Meta Conseguida"</formula>
    </cfRule>
  </conditionalFormatting>
  <conditionalFormatting sqref="P21">
    <cfRule type="cellIs" dxfId="925" priority="150" operator="equal">
      <formula>"Meta no Conseguida"</formula>
    </cfRule>
    <cfRule type="cellIs" dxfId="924" priority="149" operator="equal">
      <formula>"Indicador Completado"</formula>
    </cfRule>
  </conditionalFormatting>
  <conditionalFormatting sqref="P22:P23">
    <cfRule type="cellIs" dxfId="923" priority="99" operator="equal">
      <formula>"Meta non Conseguida"</formula>
    </cfRule>
    <cfRule type="cellIs" dxfId="922" priority="98" operator="equal">
      <formula>"Meta Conseguida"</formula>
    </cfRule>
  </conditionalFormatting>
  <conditionalFormatting sqref="P27">
    <cfRule type="cellIs" dxfId="921" priority="3" operator="equal">
      <formula>"Ningunha Meta Alcanzada"</formula>
    </cfRule>
    <cfRule type="cellIs" dxfId="920" priority="1" operator="equal">
      <formula>"Meta Totalmente Alcanzada"</formula>
    </cfRule>
    <cfRule type="cellIs" dxfId="919" priority="2" operator="equal">
      <formula>"Meta Parcialmente Alcanzada"</formula>
    </cfRule>
  </conditionalFormatting>
  <conditionalFormatting sqref="P28:P44">
    <cfRule type="cellIs" dxfId="918" priority="231" operator="equal">
      <formula>"Meta non Conseguida"</formula>
    </cfRule>
    <cfRule type="cellIs" dxfId="917" priority="230" operator="equal">
      <formula>"Meta Conseguida"</formula>
    </cfRule>
    <cfRule type="cellIs" dxfId="916" priority="229" operator="equal">
      <formula>"Introducir resultado"</formula>
    </cfRule>
  </conditionalFormatting>
  <pageMargins left="0.70866141732283505" right="0.70866141732283505" top="0.74803149606299202" bottom="0.74803149606299202" header="0.31496062992126" footer="0.31496062992126"/>
  <pageSetup paperSize="9"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P101"/>
  <sheetViews>
    <sheetView tabSelected="1" zoomScale="80" zoomScaleNormal="80" workbookViewId="0">
      <pane xSplit="5" ySplit="6" topLeftCell="G17" activePane="bottomRight" state="frozen"/>
      <selection pane="topRight" activeCell="F1" sqref="F1"/>
      <selection pane="bottomLeft" activeCell="A7" sqref="A7"/>
      <selection pane="bottomRight" activeCell="A92" sqref="A92:B101"/>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9.855468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2.28515625" style="2" customWidth="1"/>
    <col min="14" max="15" width="12.42578125" style="2" customWidth="1"/>
    <col min="16" max="16" width="27" style="2" customWidth="1"/>
    <col min="17" max="16384" width="11.42578125" style="2"/>
  </cols>
  <sheetData>
    <row r="1" spans="1:16" ht="15.75" thickBot="1">
      <c r="F1" s="1"/>
      <c r="G1" s="1"/>
    </row>
    <row r="2" spans="1:16" s="1" customFormat="1" ht="29.25" customHeight="1" thickBot="1">
      <c r="A2" s="479" t="s">
        <v>240</v>
      </c>
      <c r="B2" s="480"/>
      <c r="C2" s="480"/>
      <c r="D2" s="480"/>
      <c r="E2" s="480"/>
      <c r="F2" s="480"/>
      <c r="G2" s="480"/>
      <c r="H2" s="481"/>
    </row>
    <row r="3" spans="1:16" s="1" customFormat="1" ht="6" customHeight="1" thickBot="1">
      <c r="A3" s="46"/>
      <c r="B3" s="46"/>
      <c r="C3" s="46"/>
      <c r="D3" s="46"/>
      <c r="E3" s="46"/>
      <c r="F3" s="46"/>
      <c r="G3" s="23"/>
      <c r="H3" s="46"/>
      <c r="J3" s="46"/>
      <c r="K3" s="23"/>
      <c r="L3" s="46"/>
    </row>
    <row r="4" spans="1:16" ht="36.75" customHeight="1" thickBot="1">
      <c r="A4" s="477" t="s">
        <v>152</v>
      </c>
      <c r="B4" s="478"/>
      <c r="C4" s="482" t="s">
        <v>94</v>
      </c>
      <c r="D4" s="476"/>
      <c r="E4" s="176" t="s">
        <v>459</v>
      </c>
      <c r="F4" s="474" t="str">
        <f>+Centro!F4</f>
        <v>Curso 2023-2024</v>
      </c>
      <c r="G4" s="475"/>
      <c r="H4" s="476"/>
      <c r="J4" s="474" t="str">
        <f>+Centro!J4</f>
        <v>Curso 2024-2025</v>
      </c>
      <c r="K4" s="475"/>
      <c r="L4" s="476"/>
      <c r="N4" s="474" t="str">
        <f>+Centro!N4</f>
        <v>Curso 2025-2026</v>
      </c>
      <c r="O4" s="475"/>
      <c r="P4" s="476"/>
    </row>
    <row r="5" spans="1:16" ht="39" customHeight="1" thickBot="1">
      <c r="A5" s="187" t="s">
        <v>153</v>
      </c>
      <c r="B5" s="187" t="s">
        <v>85</v>
      </c>
      <c r="C5" s="187" t="s">
        <v>95</v>
      </c>
      <c r="D5" s="259" t="s">
        <v>164</v>
      </c>
      <c r="E5" s="259" t="s">
        <v>460</v>
      </c>
      <c r="F5" s="259" t="s">
        <v>1</v>
      </c>
      <c r="G5" s="270" t="s">
        <v>2</v>
      </c>
      <c r="H5" s="59" t="s">
        <v>243</v>
      </c>
      <c r="J5" s="259" t="s">
        <v>1</v>
      </c>
      <c r="K5" s="270" t="s">
        <v>2</v>
      </c>
      <c r="L5" s="59" t="s">
        <v>243</v>
      </c>
      <c r="N5" s="259" t="s">
        <v>1</v>
      </c>
      <c r="O5" s="270" t="s">
        <v>2</v>
      </c>
      <c r="P5" s="59" t="s">
        <v>243</v>
      </c>
    </row>
    <row r="6" spans="1:16" s="52" customFormat="1" ht="18.75" customHeight="1">
      <c r="A6" s="30" t="s">
        <v>0</v>
      </c>
      <c r="B6" s="31"/>
      <c r="C6" s="31"/>
      <c r="D6" s="260"/>
      <c r="E6" s="260"/>
      <c r="F6" s="271"/>
      <c r="G6" s="271"/>
      <c r="H6" s="33"/>
      <c r="J6" s="470"/>
      <c r="K6" s="271"/>
      <c r="L6" s="33"/>
      <c r="N6" s="271"/>
      <c r="O6" s="271"/>
      <c r="P6" s="33"/>
    </row>
    <row r="7" spans="1:16" ht="51">
      <c r="A7" s="99" t="s">
        <v>175</v>
      </c>
      <c r="B7" s="92" t="s">
        <v>261</v>
      </c>
      <c r="C7" s="92" t="s">
        <v>281</v>
      </c>
      <c r="D7" s="330" t="s">
        <v>343</v>
      </c>
      <c r="E7" s="386" t="s">
        <v>461</v>
      </c>
      <c r="F7" s="272">
        <v>45</v>
      </c>
      <c r="G7" s="273">
        <v>15</v>
      </c>
      <c r="H7" s="361" t="str">
        <f>+IF(AND(ISBLANK(F7),ISBLANK(G7)),"Introducir Meta e Resultado",IF(ISBLANK(F7),"Indicador Sen Meta",IF(ISBLANK(G7),"Introducir Resultado",IF(G7&gt;=F7,"Meta Conseguida","Meta Non Conseguida"))))</f>
        <v>Meta Non Conseguida</v>
      </c>
      <c r="J7" s="272"/>
      <c r="K7" s="273">
        <v>21</v>
      </c>
      <c r="L7" s="361" t="str">
        <f>+IF(AND(ISBLANK(J7),ISBLANK(K7)),"Introducir Meta e Resultado",IF(ISBLANK(J7),"Indicador Sen Meta",IF(ISBLANK(K7),"Introducir Resultado",IF(K7&gt;=J7,"Meta Conseguida","Meta Non Conseguida"))))</f>
        <v>Indicador Sen Meta</v>
      </c>
      <c r="N7" s="272"/>
      <c r="O7" s="273"/>
      <c r="P7" s="361" t="str">
        <f>+IF(AND(ISBLANK(N7),ISBLANK(O7)),"Introducir Meta e Resultado",IF(ISBLANK(N7),"Indicador Sen Meta",IF(ISBLANK(O7),"Introducir Resultado",IF(O7&gt;=N7,"Meta Conseguida","Meta Non Conseguida"))))</f>
        <v>Introducir Meta e Resultado</v>
      </c>
    </row>
    <row r="8" spans="1:16" ht="37.5">
      <c r="A8" s="104" t="s">
        <v>3</v>
      </c>
      <c r="B8" s="63" t="s">
        <v>72</v>
      </c>
      <c r="C8" s="63" t="s">
        <v>4</v>
      </c>
      <c r="D8" s="274" t="s">
        <v>311</v>
      </c>
      <c r="E8" s="387">
        <v>1</v>
      </c>
      <c r="F8" s="160">
        <f>+COUNTA(F9:F10)</f>
        <v>2</v>
      </c>
      <c r="G8" s="406">
        <f>+COUNTIF(H9:H10,"Meta Conseguida")</f>
        <v>0</v>
      </c>
      <c r="H8" s="374" t="str">
        <f>+IF(COUNTA(F9:F10)=0,"Indicador Sen Meta",IF(G8=2,"Meta Totalmente Alcanzada",IF(G9=0,"Introducir Resultado",IF(G8=0,"Ningunha Meta Alcanzada",IF(G8&gt;0,"Meta Parcialmente Alcanzada")))))</f>
        <v>Ningunha Meta Alcanzada</v>
      </c>
      <c r="I8" s="375"/>
      <c r="J8" s="160">
        <f>+COUNTA(J9:J10)</f>
        <v>2</v>
      </c>
      <c r="K8" s="406">
        <f>+COUNTIF(L9:L10,"Meta Conseguida")</f>
        <v>0</v>
      </c>
      <c r="L8" s="374" t="str">
        <f>+IF(COUNTA(J9:J10)=0,"Indicador Sen Meta",IF(K8=2,"Meta Totalmente Alcanzada",IF(K9=0,"Introducir Resultado",IF(K8=0,"Ningunha Meta Alcanzada",IF(K8&gt;0,"Meta Parcialmente Alcanzada")))))</f>
        <v>Ningunha Meta Alcanzada</v>
      </c>
      <c r="N8" s="160">
        <f>+COUNTA(N9:N10)</f>
        <v>0</v>
      </c>
      <c r="O8" s="406">
        <f>+COUNTIF(P9:P10,"Meta Conseguida")</f>
        <v>0</v>
      </c>
      <c r="P8" s="374" t="str">
        <f>+IF(COUNTA(N9:N10)=0,"Indicador Sen Meta",IF(O8=2,"Meta Totalmente Alcanzada",IF(O9=0,"Introducir Resultado",IF(O8=0,"Ningunha Meta Alcanzada",IF(O8&gt;0,"Meta Parcialmente Alcanzada")))))</f>
        <v>Indicador Sen Meta</v>
      </c>
    </row>
    <row r="9" spans="1:16" ht="63.75">
      <c r="A9" s="56" t="s">
        <v>67</v>
      </c>
      <c r="B9" s="65" t="s">
        <v>285</v>
      </c>
      <c r="C9" s="65" t="s">
        <v>4</v>
      </c>
      <c r="D9" s="275" t="s">
        <v>344</v>
      </c>
      <c r="E9" s="388">
        <v>1</v>
      </c>
      <c r="F9" s="444" t="s">
        <v>434</v>
      </c>
      <c r="G9" s="277">
        <v>10</v>
      </c>
      <c r="H9" s="425" t="str">
        <f t="shared" ref="H9:H10" si="0">+IF(AND(ISBLANK(F9),ISBLANK(G9)),"Introducir Meta e Resultado",IF(ISBLANK(F9),"Introducir Meta",IF(ISBLANK(G9),"Introducir Resultado",IF(G9&gt;=F9,"Meta Conseguida","Meta Non Conseguida"))))</f>
        <v>Meta Non Conseguida</v>
      </c>
      <c r="J9" s="276">
        <v>2</v>
      </c>
      <c r="K9" s="277">
        <v>1</v>
      </c>
      <c r="L9" s="425" t="str">
        <f t="shared" ref="L9:L10" si="1">+IF(AND(ISBLANK(J9),ISBLANK(K9)),"Introducir Meta e Resultado",IF(ISBLANK(J9),"Introducir Meta",IF(ISBLANK(K9),"Introducir Resultado",IF(K9&gt;=J9,"Meta Conseguida","Meta Non Conseguida"))))</f>
        <v>Meta Non Conseguida</v>
      </c>
      <c r="N9" s="276"/>
      <c r="O9" s="277"/>
      <c r="P9" s="425" t="str">
        <f t="shared" ref="P9:P10" si="2">+IF(AND(ISBLANK(N9),ISBLANK(O9)),"Introducir Meta e Resultado",IF(ISBLANK(N9),"Introducir Meta",IF(ISBLANK(O9),"Introducir Resultado",IF(O9&gt;=N9,"Meta Conseguida","Meta Non Conseguida"))))</f>
        <v>Introducir Meta e Resultado</v>
      </c>
    </row>
    <row r="10" spans="1:16" ht="51">
      <c r="A10" s="57" t="s">
        <v>68</v>
      </c>
      <c r="B10" s="64" t="s">
        <v>184</v>
      </c>
      <c r="C10" s="64" t="s">
        <v>4</v>
      </c>
      <c r="D10" s="278" t="s">
        <v>286</v>
      </c>
      <c r="E10" s="389">
        <v>1</v>
      </c>
      <c r="F10" s="445" t="s">
        <v>434</v>
      </c>
      <c r="G10" s="277">
        <f>+IFERROR(G$9/G$87,0)</f>
        <v>9.4339622641509441E-2</v>
      </c>
      <c r="H10" s="426" t="str">
        <f t="shared" si="0"/>
        <v>Meta Non Conseguida</v>
      </c>
      <c r="J10" s="279">
        <v>0.02</v>
      </c>
      <c r="K10" s="277">
        <f>+IFERROR(K$9/K$87,0)</f>
        <v>9.8039215686274508E-3</v>
      </c>
      <c r="L10" s="426" t="str">
        <f t="shared" si="1"/>
        <v>Meta Non Conseguida</v>
      </c>
      <c r="N10" s="279"/>
      <c r="O10" s="277">
        <f>+IFERROR(O$9/O$87,0)</f>
        <v>0</v>
      </c>
      <c r="P10" s="426" t="str">
        <f t="shared" si="2"/>
        <v>Introducir Meta</v>
      </c>
    </row>
    <row r="11" spans="1:16" ht="38.25">
      <c r="A11" s="99" t="s">
        <v>5</v>
      </c>
      <c r="B11" s="92" t="s">
        <v>69</v>
      </c>
      <c r="C11" s="92" t="s">
        <v>202</v>
      </c>
      <c r="D11" s="280" t="s">
        <v>309</v>
      </c>
      <c r="E11" s="386">
        <v>3</v>
      </c>
      <c r="F11" s="281">
        <f>+G11+COUNTIF(H$7:H$10,"Meta non Conseguida")+COUNTIF(H$12:H$89,"Meta non Conseguida")</f>
        <v>55</v>
      </c>
      <c r="G11" s="282">
        <f>+COUNTIF(H$6:H$10,"Meta Conseguida")+COUNTIF(H$12:H$89,"Meta Conseguida")</f>
        <v>37</v>
      </c>
      <c r="H11" s="258">
        <f>+IFERROR(G11/F11,"Introducir Meta")</f>
        <v>0.67272727272727273</v>
      </c>
      <c r="J11" s="281">
        <v>55</v>
      </c>
      <c r="K11" s="282">
        <f>+COUNTIF(L$6:L$10,"Meta Conseguida")+COUNTIF(L$12:L$89,"Meta Conseguida")</f>
        <v>35</v>
      </c>
      <c r="L11" s="258">
        <f>+IFERROR(K11/J11,"Introducir Meta")</f>
        <v>0.63636363636363635</v>
      </c>
      <c r="N11" s="281">
        <f>+O11+COUNTIF(P$7:P$10,"Meta non Conseguida")+COUNTIF(P$12:P$89,"Meta non Conseguida")</f>
        <v>0</v>
      </c>
      <c r="O11" s="282">
        <f>+COUNTIF(P$6:P$10,"Meta Conseguida")+COUNTIF(P$12:P$89,"Meta Conseguida")</f>
        <v>0</v>
      </c>
      <c r="P11" s="258" t="str">
        <f>+IFERROR(O11/N11,"Introducir Meta")</f>
        <v>Introducir Meta</v>
      </c>
    </row>
    <row r="12" spans="1:16" ht="37.5">
      <c r="A12" s="104" t="s">
        <v>66</v>
      </c>
      <c r="B12" s="63" t="s">
        <v>305</v>
      </c>
      <c r="C12" s="63" t="s">
        <v>7</v>
      </c>
      <c r="D12" s="274" t="s">
        <v>312</v>
      </c>
      <c r="E12" s="387">
        <v>4</v>
      </c>
      <c r="F12" s="160">
        <f>+COUNTA(F13:F14)</f>
        <v>2</v>
      </c>
      <c r="G12" s="406">
        <f>+COUNTIF(H13:H14,"Meta Conseguida")</f>
        <v>0</v>
      </c>
      <c r="H12" s="374" t="str">
        <f>+IF(COUNTA(F13:F14)=0,"Indicador Sen Meta",IF(G12=2,"Meta Totalmente Alcanzada",IF(G13=0,"Introducir Resultado",IF(G12=0,"Ningunha Meta Alcanzada",IF(G12&gt;0,"Meta Parcialmente Alcanzada")))))</f>
        <v>Ningunha Meta Alcanzada</v>
      </c>
      <c r="I12" s="375"/>
      <c r="J12" s="160">
        <f>+COUNTA(J13:J14)</f>
        <v>2</v>
      </c>
      <c r="K12" s="406">
        <f>+COUNTIF(L13:L14,"Meta Conseguida")</f>
        <v>0</v>
      </c>
      <c r="L12" s="374" t="str">
        <f>+IF(COUNTA(J13:J14)=0,"Indicador Sen Meta",IF(K12=2,"Meta Totalmente Alcanzada",IF(K13=0,"Introducir Resultado",IF(K12=0,"Ningunha Meta Alcanzada",IF(K12&gt;0,"Meta Parcialmente Alcanzada")))))</f>
        <v>Introducir Resultado</v>
      </c>
      <c r="N12" s="160">
        <f>+COUNTA(N13:N14)</f>
        <v>0</v>
      </c>
      <c r="O12" s="406">
        <f>+COUNTIF(P13:P14,"Meta Conseguida")</f>
        <v>0</v>
      </c>
      <c r="P12" s="374" t="str">
        <f>+IF(COUNTA(N13:N14)=0,"Indicador Sen Meta",IF(O12=2,"Meta Totalmente Alcanzada",IF(O13=0,"Introducir Resultado",IF(O12=0,"Ningunha Meta Alcanzada",IF(O12&gt;0,"Meta Parcialmente Alcanzada")))))</f>
        <v>Indicador Sen Meta</v>
      </c>
    </row>
    <row r="13" spans="1:16" ht="63.75">
      <c r="A13" s="450" t="s">
        <v>181</v>
      </c>
      <c r="B13" s="65" t="s">
        <v>185</v>
      </c>
      <c r="C13" s="65" t="s">
        <v>7</v>
      </c>
      <c r="D13" s="275" t="s">
        <v>393</v>
      </c>
      <c r="E13" s="388">
        <v>4</v>
      </c>
      <c r="F13" s="276" t="s">
        <v>434</v>
      </c>
      <c r="G13" s="277">
        <v>6</v>
      </c>
      <c r="H13" s="425" t="str">
        <f t="shared" ref="H13:H14" si="3">+IF(AND(ISBLANK(F13),ISBLANK(G13)),"Introducir Meta e Resultado",IF(ISBLANK(F13),"Introducir Meta",IF(ISBLANK(G13),"Introducir Resultado",IF(G13&gt;=F13,"Meta Conseguida","Meta Non Conseguida"))))</f>
        <v>Meta Non Conseguida</v>
      </c>
      <c r="J13" s="276">
        <v>4</v>
      </c>
      <c r="K13" s="277"/>
      <c r="L13" s="425" t="str">
        <f t="shared" ref="L13:L14" si="4">+IF(AND(ISBLANK(J13),ISBLANK(K13)),"Introducir Meta e Resultado",IF(ISBLANK(J13),"Introducir Meta",IF(ISBLANK(K13),"Introducir Resultado",IF(K13&gt;=J13,"Meta Conseguida","Meta Non Conseguida"))))</f>
        <v>Introducir Resultado</v>
      </c>
      <c r="N13" s="276"/>
      <c r="O13" s="277"/>
      <c r="P13" s="425" t="str">
        <f t="shared" ref="P13:P14" si="5">+IF(AND(ISBLANK(N13),ISBLANK(O13)),"Introducir Meta e Resultado",IF(ISBLANK(N13),"Introducir Meta",IF(ISBLANK(O13),"Introducir Resultado",IF(O13&gt;=N13,"Meta Conseguida","Meta Non Conseguida"))))</f>
        <v>Introducir Meta e Resultado</v>
      </c>
    </row>
    <row r="14" spans="1:16" ht="38.25">
      <c r="A14" s="451" t="s">
        <v>306</v>
      </c>
      <c r="B14" s="64" t="s">
        <v>110</v>
      </c>
      <c r="C14" s="64" t="s">
        <v>7</v>
      </c>
      <c r="D14" s="278" t="s">
        <v>307</v>
      </c>
      <c r="E14" s="389">
        <v>4</v>
      </c>
      <c r="F14" s="279" t="s">
        <v>434</v>
      </c>
      <c r="G14" s="283">
        <f>+IFERROR(G$13/G$88,0)</f>
        <v>0.14634146341463414</v>
      </c>
      <c r="H14" s="426" t="str">
        <f t="shared" si="3"/>
        <v>Meta Non Conseguida</v>
      </c>
      <c r="J14" s="279">
        <v>0.12</v>
      </c>
      <c r="K14" s="283">
        <f>+IFERROR(K$13/K$88,0)</f>
        <v>0</v>
      </c>
      <c r="L14" s="426" t="str">
        <f t="shared" si="4"/>
        <v>Meta Non Conseguida</v>
      </c>
      <c r="N14" s="279"/>
      <c r="O14" s="283">
        <f>+IFERROR(O$13/O$88,0)</f>
        <v>0</v>
      </c>
      <c r="P14" s="426" t="str">
        <f t="shared" si="5"/>
        <v>Introducir Meta</v>
      </c>
    </row>
    <row r="15" spans="1:16" ht="37.5">
      <c r="A15" s="407" t="s">
        <v>330</v>
      </c>
      <c r="B15" s="408" t="s">
        <v>331</v>
      </c>
      <c r="C15" s="408" t="s">
        <v>7</v>
      </c>
      <c r="D15" s="409" t="s">
        <v>332</v>
      </c>
      <c r="E15" s="390">
        <v>4</v>
      </c>
      <c r="F15" s="256" t="s">
        <v>173</v>
      </c>
      <c r="G15" s="304">
        <v>0.14634146341463414</v>
      </c>
      <c r="H15" s="427" t="str">
        <f>+IF(ISBLANK(G15),"Introducir Resultado","Resultado Introducido")</f>
        <v>Resultado Introducido</v>
      </c>
      <c r="J15" s="279">
        <v>0.2</v>
      </c>
      <c r="K15" s="473">
        <v>0.41699999999999998</v>
      </c>
      <c r="L15" s="425" t="str">
        <f t="shared" ref="L15:L18" si="6">+IF(AND(ISBLANK(J15),ISBLANK(K15)),"Introducir Meta e Resultado",IF(ISBLANK(J15),"Introducir Meta",IF(ISBLANK(K15),"Introducir Resultado",IF(K15&gt;=J15,"Meta Conseguida","Meta Non Conseguida"))))</f>
        <v>Meta Conseguida</v>
      </c>
      <c r="N15" s="256" t="s">
        <v>173</v>
      </c>
      <c r="O15" s="237"/>
      <c r="P15" s="427" t="str">
        <f>+IF(ISBLANK(O15),"Introducir Resultado","Resultado Introducido")</f>
        <v>Introducir Resultado</v>
      </c>
    </row>
    <row r="16" spans="1:16" s="165" customFormat="1" ht="37.5">
      <c r="A16" s="104" t="s">
        <v>8</v>
      </c>
      <c r="B16" s="63" t="s">
        <v>111</v>
      </c>
      <c r="C16" s="63" t="s">
        <v>7</v>
      </c>
      <c r="D16" s="274" t="s">
        <v>313</v>
      </c>
      <c r="E16" s="391">
        <v>4</v>
      </c>
      <c r="F16" s="160">
        <f>+COUNTA(F17:F18)</f>
        <v>2</v>
      </c>
      <c r="G16" s="406">
        <f>+COUNTIF(H17:H18,"Meta Conseguida")</f>
        <v>0</v>
      </c>
      <c r="H16" s="374" t="str">
        <f>+IF(COUNTA(F17:F18)=0,"Indicador Sen Meta",IF(G16=2,"Meta Totalmente Alcanzada",IF(G17=0,"Introducir Resultado",IF(G16=0,"Ningunha Meta Alcanzada",IF(G16&gt;0,"Meta Parcialmente Alcanzada")))))</f>
        <v>Ningunha Meta Alcanzada</v>
      </c>
      <c r="I16" s="375"/>
      <c r="J16" s="160">
        <f>+COUNTA(J17:J18)</f>
        <v>2</v>
      </c>
      <c r="K16" s="406">
        <f>+COUNTIF(L17:L18,"Meta Conseguida")</f>
        <v>2</v>
      </c>
      <c r="L16" s="374" t="str">
        <f>+IF(COUNTA(J17:J18)=0,"Indicador Sen Meta",IF(K16=2,"Meta Totalmente Alcanzada",IF(K17=0,"Introducir Resultado",IF(K16=0,"Ningunha Meta Alcanzada",IF(K16&gt;0,"Meta Parcialmente Alcanzada")))))</f>
        <v>Meta Totalmente Alcanzada</v>
      </c>
      <c r="M16" s="2"/>
      <c r="N16" s="160">
        <f>+COUNTA(N17:N18)</f>
        <v>0</v>
      </c>
      <c r="O16" s="406">
        <f>+COUNTIF(P17:P18,"Meta Conseguida")</f>
        <v>0</v>
      </c>
      <c r="P16" s="374" t="str">
        <f>+IF(COUNTA(N17:N18)=0,"Indicador Sen Meta",IF(O16=2,"Meta Totalmente Alcanzada",IF(O17=0,"Introducir Resultado",IF(O16=0,"Ningunha Meta Alcanzada",IF(O16&gt;0,"Meta Parcialmente Alcanzada")))))</f>
        <v>Indicador Sen Meta</v>
      </c>
    </row>
    <row r="17" spans="1:16" s="165" customFormat="1" ht="51">
      <c r="A17" s="56" t="s">
        <v>70</v>
      </c>
      <c r="B17" s="65" t="s">
        <v>219</v>
      </c>
      <c r="C17" s="65" t="s">
        <v>7</v>
      </c>
      <c r="D17" s="284" t="s">
        <v>394</v>
      </c>
      <c r="E17" s="388">
        <v>4</v>
      </c>
      <c r="F17" s="279" t="s">
        <v>434</v>
      </c>
      <c r="G17" s="277">
        <v>5</v>
      </c>
      <c r="H17" s="425" t="str">
        <f t="shared" ref="H17:H18" si="7">+IF(AND(ISBLANK(F17),ISBLANK(G17)),"Introducir Meta e Resultado",IF(ISBLANK(F17),"Introducir Meta",IF(ISBLANK(G17),"Introducir Resultado",IF(G17&gt;=F17,"Meta Conseguida","Meta Non Conseguida"))))</f>
        <v>Meta Non Conseguida</v>
      </c>
      <c r="I17" s="2"/>
      <c r="J17" s="276">
        <v>2</v>
      </c>
      <c r="K17" s="277">
        <v>5</v>
      </c>
      <c r="L17" s="425" t="str">
        <f t="shared" si="6"/>
        <v>Meta Conseguida</v>
      </c>
      <c r="M17" s="235"/>
      <c r="N17" s="276"/>
      <c r="O17" s="277"/>
      <c r="P17" s="425" t="str">
        <f t="shared" ref="P17:P18" si="8">+IF(AND(ISBLANK(N17),ISBLANK(O17)),"Introducir Meta e Resultado",IF(ISBLANK(N17),"Introducir Meta",IF(ISBLANK(O17),"Introducir Resultado",IF(O17&gt;=N17,"Meta Conseguida","Meta Non Conseguida"))))</f>
        <v>Introducir Meta e Resultado</v>
      </c>
    </row>
    <row r="18" spans="1:16" ht="38.25">
      <c r="A18" s="56" t="s">
        <v>71</v>
      </c>
      <c r="B18" s="65" t="s">
        <v>220</v>
      </c>
      <c r="C18" s="65" t="s">
        <v>7</v>
      </c>
      <c r="D18" s="284" t="s">
        <v>333</v>
      </c>
      <c r="E18" s="388">
        <v>4</v>
      </c>
      <c r="F18" s="279" t="s">
        <v>434</v>
      </c>
      <c r="G18" s="286">
        <f>+IFERROR(G$17/G$88,0)</f>
        <v>0.12195121951219512</v>
      </c>
      <c r="H18" s="425" t="str">
        <f t="shared" si="7"/>
        <v>Meta Non Conseguida</v>
      </c>
      <c r="I18" s="235"/>
      <c r="J18" s="285">
        <v>0.06</v>
      </c>
      <c r="K18" s="286">
        <f>+IFERROR(K$17/K$88,0)</f>
        <v>0.23809523809523808</v>
      </c>
      <c r="L18" s="425" t="str">
        <f t="shared" si="6"/>
        <v>Meta Conseguida</v>
      </c>
      <c r="M18" s="235"/>
      <c r="N18" s="285"/>
      <c r="O18" s="286">
        <f>+IFERROR(O$17/O$88,0)</f>
        <v>0</v>
      </c>
      <c r="P18" s="425" t="str">
        <f t="shared" si="8"/>
        <v>Introducir Meta</v>
      </c>
    </row>
    <row r="19" spans="1:16" ht="51">
      <c r="A19" s="57" t="s">
        <v>182</v>
      </c>
      <c r="B19" s="64" t="s">
        <v>151</v>
      </c>
      <c r="C19" s="64" t="s">
        <v>7</v>
      </c>
      <c r="D19" s="287" t="s">
        <v>221</v>
      </c>
      <c r="E19" s="389">
        <v>4</v>
      </c>
      <c r="F19" s="288" t="s">
        <v>173</v>
      </c>
      <c r="G19" s="289" t="s">
        <v>173</v>
      </c>
      <c r="H19" s="166" t="s">
        <v>173</v>
      </c>
      <c r="J19" s="471" t="s">
        <v>173</v>
      </c>
      <c r="K19" s="289" t="s">
        <v>173</v>
      </c>
      <c r="L19" s="166" t="s">
        <v>173</v>
      </c>
      <c r="N19" s="288" t="s">
        <v>173</v>
      </c>
      <c r="O19" s="289" t="s">
        <v>173</v>
      </c>
      <c r="P19" s="166" t="s">
        <v>173</v>
      </c>
    </row>
    <row r="20" spans="1:16" ht="37.5">
      <c r="A20" s="104" t="s">
        <v>10</v>
      </c>
      <c r="B20" s="94" t="s">
        <v>73</v>
      </c>
      <c r="C20" s="94" t="s">
        <v>7</v>
      </c>
      <c r="D20" s="274" t="s">
        <v>314</v>
      </c>
      <c r="E20" s="391">
        <v>4</v>
      </c>
      <c r="F20" s="160">
        <f>+COUNTA(F21:F22)</f>
        <v>2</v>
      </c>
      <c r="G20" s="406">
        <f>+COUNTIF(H21:H22,"Meta Conseguida")</f>
        <v>0</v>
      </c>
      <c r="H20" s="374" t="str">
        <f>+IF(COUNTA(F21:F22)=0,"Indicador Sen Meta",IF(G20=2,"Meta Totalmente Alcanzada",IF(G21=0,"Introducir Resultado",IF(G20=0,"Ningunha Meta Alcanzada",IF(G20&gt;0,"Meta Parcialmente Alcanzada")))))</f>
        <v>Ningunha Meta Alcanzada</v>
      </c>
      <c r="I20" s="375"/>
      <c r="J20" s="160">
        <f>+COUNTA(J21:J22)</f>
        <v>2</v>
      </c>
      <c r="K20" s="406">
        <f>+COUNTIF(L21:L22,"Meta Conseguida")</f>
        <v>0</v>
      </c>
      <c r="L20" s="374" t="str">
        <f>+IF(COUNTA(J21:J22)=0,"Indicador Sen Meta",IF(K20=2,"Meta Totalmente Alcanzada",IF(K21=0,"Introducir Resultado",IF(K20=0,"Ningunha Meta Alcanzada",IF(K20&gt;0,"Meta Parcialmente Alcanzada")))))</f>
        <v>Introducir Resultado</v>
      </c>
      <c r="N20" s="160">
        <f>+COUNTA(N21:N22)</f>
        <v>0</v>
      </c>
      <c r="O20" s="406">
        <f>+COUNTIF(P21:P22,"Meta Conseguida")</f>
        <v>0</v>
      </c>
      <c r="P20" s="374" t="str">
        <f>+IF(COUNTA(N21:N22)=0,"Indicador Sen Meta",IF(O20=2,"Meta Totalmente Alcanzada",IF(O21=0,"Introducir Resultado",IF(O20=0,"Ningunha Meta Alcanzada",IF(O20&gt;0,"Meta Parcialmente Alcanzada")))))</f>
        <v>Indicador Sen Meta</v>
      </c>
    </row>
    <row r="21" spans="1:16" ht="63.75">
      <c r="A21" s="450" t="s">
        <v>74</v>
      </c>
      <c r="B21" s="65" t="s">
        <v>186</v>
      </c>
      <c r="C21" s="65" t="s">
        <v>7</v>
      </c>
      <c r="D21" s="275" t="s">
        <v>395</v>
      </c>
      <c r="E21" s="388">
        <v>4</v>
      </c>
      <c r="F21" s="279" t="s">
        <v>434</v>
      </c>
      <c r="G21" s="277">
        <v>2</v>
      </c>
      <c r="H21" s="425" t="str">
        <f t="shared" ref="H21:H22" si="9">+IF(AND(ISBLANK(F21),ISBLANK(G21)),"Introducir Meta e Resultado",IF(ISBLANK(F21),"Introducir Meta",IF(ISBLANK(G21),"Introducir Resultado",IF(G21&gt;=F21,"Meta Conseguida","Meta Non Conseguida"))))</f>
        <v>Meta Non Conseguida</v>
      </c>
      <c r="J21" s="276">
        <v>2</v>
      </c>
      <c r="K21" s="277"/>
      <c r="L21" s="425" t="str">
        <f t="shared" ref="L21:L22" si="10">+IF(AND(ISBLANK(J21),ISBLANK(K21)),"Introducir Meta e Resultado",IF(ISBLANK(J21),"Introducir Meta",IF(ISBLANK(K21),"Introducir Resultado",IF(K21&gt;=J21,"Meta Conseguida","Meta Non Conseguida"))))</f>
        <v>Introducir Resultado</v>
      </c>
      <c r="N21" s="276"/>
      <c r="O21" s="277"/>
      <c r="P21" s="425" t="str">
        <f t="shared" ref="P21:P22" si="11">+IF(AND(ISBLANK(N21),ISBLANK(O21)),"Introducir Meta e Resultado",IF(ISBLANK(N21),"Introducir Meta",IF(ISBLANK(O21),"Introducir Resultado",IF(O21&gt;=N21,"Meta Conseguida","Meta Non Conseguida"))))</f>
        <v>Introducir Meta e Resultado</v>
      </c>
    </row>
    <row r="22" spans="1:16" ht="38.25">
      <c r="A22" s="451" t="s">
        <v>75</v>
      </c>
      <c r="B22" s="64" t="s">
        <v>187</v>
      </c>
      <c r="C22" s="64" t="s">
        <v>7</v>
      </c>
      <c r="D22" s="278" t="s">
        <v>287</v>
      </c>
      <c r="E22" s="389">
        <v>4</v>
      </c>
      <c r="F22" s="279" t="s">
        <v>434</v>
      </c>
      <c r="G22" s="286">
        <f>+IFERROR(G$21/G$88,0)</f>
        <v>4.878048780487805E-2</v>
      </c>
      <c r="H22" s="426" t="str">
        <f t="shared" si="9"/>
        <v>Meta Non Conseguida</v>
      </c>
      <c r="I22" s="235"/>
      <c r="J22" s="472">
        <v>0.06</v>
      </c>
      <c r="K22" s="286">
        <f>+IFERROR(K$21/K$88,0)</f>
        <v>0</v>
      </c>
      <c r="L22" s="426" t="str">
        <f t="shared" si="10"/>
        <v>Meta Non Conseguida</v>
      </c>
      <c r="N22" s="285"/>
      <c r="O22" s="286">
        <f>+IFERROR(O$21/O$88,0)</f>
        <v>0</v>
      </c>
      <c r="P22" s="426" t="str">
        <f t="shared" si="11"/>
        <v>Introducir Meta</v>
      </c>
    </row>
    <row r="23" spans="1:16" ht="25.5">
      <c r="A23" s="98" t="s">
        <v>12</v>
      </c>
      <c r="B23" s="105" t="s">
        <v>15</v>
      </c>
      <c r="C23" s="105" t="s">
        <v>16</v>
      </c>
      <c r="D23" s="290" t="s">
        <v>288</v>
      </c>
      <c r="E23" s="392">
        <v>5</v>
      </c>
      <c r="F23" s="291" t="s">
        <v>173</v>
      </c>
      <c r="G23" s="292" t="s">
        <v>173</v>
      </c>
      <c r="H23" s="215" t="s">
        <v>173</v>
      </c>
      <c r="J23" s="291" t="s">
        <v>173</v>
      </c>
      <c r="K23" s="292" t="s">
        <v>173</v>
      </c>
      <c r="L23" s="215" t="s">
        <v>173</v>
      </c>
      <c r="N23" s="291" t="s">
        <v>173</v>
      </c>
      <c r="O23" s="292" t="s">
        <v>173</v>
      </c>
      <c r="P23" s="215" t="s">
        <v>173</v>
      </c>
    </row>
    <row r="24" spans="1:16" ht="37.5">
      <c r="A24" s="98" t="s">
        <v>13</v>
      </c>
      <c r="B24" s="93" t="s">
        <v>76</v>
      </c>
      <c r="C24" s="93" t="s">
        <v>156</v>
      </c>
      <c r="D24" s="293" t="s">
        <v>315</v>
      </c>
      <c r="E24" s="391" t="s">
        <v>462</v>
      </c>
      <c r="F24" s="410">
        <f>+COUNTA(F25:F30)+COUNTA(F32:F33)+COUNTA(F35:F36)</f>
        <v>10</v>
      </c>
      <c r="G24" s="411">
        <f>+COUNTIF(H25:H36,"Meta Conseguida")</f>
        <v>5</v>
      </c>
      <c r="H24" s="374" t="str">
        <f>+IF((G24+F24)=0,"Introducir Meta e Resultado",IF(COUNTA(G25:G30)=0,"Indicador Sen Resultados",IF(G24=0,"Ningunha Meta Alcanzada",IF(G24&gt;=F24,"Meta Totalmente Alcanzada",IF(G24&gt;0,"Meta Parcialmente Alcanzada")))))</f>
        <v>Meta Parcialmente Alcanzada</v>
      </c>
      <c r="I24" s="375"/>
      <c r="J24" s="410">
        <f>+COUNTA(J25:J30)+COUNTA(J32:J33)+COUNTA(J35:J36)</f>
        <v>10</v>
      </c>
      <c r="K24" s="411">
        <f>+COUNTIF(L25:L36,"Meta Conseguida")</f>
        <v>7</v>
      </c>
      <c r="L24" s="374" t="str">
        <f>+IF((K24+J24)=0,"Introducir Meta e Resultado",IF(COUNTA(K25:K30)=0,"Indicador Sen Resultados",IF(K24=0,"Ningunha Meta Alcanzada",IF(K24&gt;=J24,"Meta Totalmente Alcanzada",IF(K24&gt;0,"Meta Parcialmente Alcanzada")))))</f>
        <v>Meta Parcialmente Alcanzada</v>
      </c>
      <c r="N24" s="410">
        <f>+COUNTA(N25:N30)+COUNTA(N32:N33)+COUNTA(N35:N36)</f>
        <v>0</v>
      </c>
      <c r="O24" s="411">
        <f>+COUNTIF(P25:P36,"Meta Conseguida")</f>
        <v>0</v>
      </c>
      <c r="P24" s="374" t="str">
        <f>+IF((O24+N24)=0,"Introducir Meta e Resultado",IF(COUNTA(O25:O30)=0,"Indicador Sen Resultados",IF(O24=0,"Ningunha Meta Alcanzada",IF(O24&gt;=N24,"Meta Totalmente Alcanzada",IF(O24&gt;0,"Meta Parcialmente Alcanzada")))))</f>
        <v>Introducir Meta e Resultado</v>
      </c>
    </row>
    <row r="25" spans="1:16" ht="63.75">
      <c r="A25" s="53" t="s">
        <v>77</v>
      </c>
      <c r="B25" s="88" t="s">
        <v>86</v>
      </c>
      <c r="C25" s="88" t="s">
        <v>156</v>
      </c>
      <c r="D25" s="294" t="s">
        <v>396</v>
      </c>
      <c r="E25" s="393">
        <v>7</v>
      </c>
      <c r="F25" s="285">
        <v>0.2</v>
      </c>
      <c r="G25" s="295">
        <v>0.269230769230769</v>
      </c>
      <c r="H25" s="425" t="str">
        <f t="shared" ref="H25" si="12">+IF(AND(ISBLANK(F25),ISBLANK(G25)),"Introducir Meta e Resultado",IF(ISBLANK(F25),"Introducir Meta",IF(ISBLANK(G25),"Introducir Resultado",IF(G25&gt;=F25,"Meta Conseguida","Meta Non Conseguida"))))</f>
        <v>Meta Conseguida</v>
      </c>
      <c r="J25" s="285">
        <v>0.2</v>
      </c>
      <c r="K25" s="295">
        <v>0.16669999999999999</v>
      </c>
      <c r="L25" s="425" t="str">
        <f t="shared" ref="L25" si="13">+IF(AND(ISBLANK(J25),ISBLANK(K25)),"Introducir Meta e Resultado",IF(ISBLANK(J25),"Introducir Meta",IF(ISBLANK(K25),"Introducir Resultado",IF(K25&gt;=J25,"Meta Conseguida","Meta Non Conseguida"))))</f>
        <v>Meta Non Conseguida</v>
      </c>
      <c r="N25" s="285"/>
      <c r="O25" s="295"/>
      <c r="P25" s="425" t="str">
        <f t="shared" ref="P25" si="14">+IF(AND(ISBLANK(N25),ISBLANK(O25)),"Introducir Meta e Resultado",IF(ISBLANK(N25),"Introducir Meta",IF(ISBLANK(O25),"Introducir Resultado",IF(O25&gt;=N25,"Meta Conseguida","Meta Non Conseguida"))))</f>
        <v>Introducir Meta e Resultado</v>
      </c>
    </row>
    <row r="26" spans="1:16" ht="51">
      <c r="A26" s="53" t="s">
        <v>78</v>
      </c>
      <c r="B26" s="88" t="s">
        <v>206</v>
      </c>
      <c r="C26" s="88" t="s">
        <v>156</v>
      </c>
      <c r="D26" s="294" t="s">
        <v>397</v>
      </c>
      <c r="E26" s="393">
        <v>7</v>
      </c>
      <c r="F26" s="296">
        <v>0.25</v>
      </c>
      <c r="G26" s="295">
        <v>0.21052631578947401</v>
      </c>
      <c r="H26" s="425" t="str">
        <f>+IF(AND(ISBLANK(F26),ISBLANK(G26)),"Introducir Meta e Resultado",IF(ISBLANK(F26),"Introducir Meta",IF(ISBLANK(G26),"Introducir Resultado",IF(G26&lt;=F26,"Meta Conseguida","Meta Non Conseguida"))))</f>
        <v>Meta Conseguida</v>
      </c>
      <c r="I26" s="214"/>
      <c r="J26" s="296">
        <v>0.25</v>
      </c>
      <c r="K26" s="295">
        <v>0.3846</v>
      </c>
      <c r="L26" s="425" t="str">
        <f>+IF(AND(ISBLANK(J26),ISBLANK(K26)),"Introducir Meta e Resultado",IF(ISBLANK(J26),"Introducir Meta",IF(ISBLANK(K26),"Introducir Resultado",IF(K26&lt;=J26,"Meta Conseguida","Meta Non Conseguida"))))</f>
        <v>Meta Non Conseguida</v>
      </c>
      <c r="N26" s="296"/>
      <c r="O26" s="295"/>
      <c r="P26" s="425" t="str">
        <f>+IF(AND(ISBLANK(N26),ISBLANK(O26)),"Introducir Meta e Resultado",IF(ISBLANK(N26),"Introducir Meta",IF(ISBLANK(O26),"Introducir Resultado",IF(O26&lt;=N26,"Meta Conseguida","Meta Non Conseguida"))))</f>
        <v>Introducir Meta e Resultado</v>
      </c>
    </row>
    <row r="27" spans="1:16" ht="63.75">
      <c r="A27" s="53" t="s">
        <v>79</v>
      </c>
      <c r="B27" s="88" t="s">
        <v>87</v>
      </c>
      <c r="C27" s="88" t="s">
        <v>156</v>
      </c>
      <c r="D27" s="294" t="s">
        <v>396</v>
      </c>
      <c r="E27" s="393">
        <v>7</v>
      </c>
      <c r="F27" s="285">
        <v>0.5</v>
      </c>
      <c r="G27" s="295">
        <v>0.67510548523206804</v>
      </c>
      <c r="H27" s="425" t="str">
        <f t="shared" ref="H27:H33" si="15">+IF(AND(ISBLANK(F27),ISBLANK(G27)),"Introducir Meta e Resultado",IF(ISBLANK(F27),"Introducir Meta",IF(ISBLANK(G27),"Introducir Resultado",IF(G27&gt;=F27,"Meta Conseguida","Meta Non Conseguida"))))</f>
        <v>Meta Conseguida</v>
      </c>
      <c r="J27" s="285">
        <v>0.5</v>
      </c>
      <c r="K27" s="295">
        <v>0.80400000000000005</v>
      </c>
      <c r="L27" s="425" t="str">
        <f t="shared" ref="L27:L30" si="16">+IF(AND(ISBLANK(J27),ISBLANK(K27)),"Introducir Meta e Resultado",IF(ISBLANK(J27),"Introducir Meta",IF(ISBLANK(K27),"Introducir Resultado",IF(K27&gt;=J27,"Meta Conseguida","Meta Non Conseguida"))))</f>
        <v>Meta Conseguida</v>
      </c>
      <c r="N27" s="285"/>
      <c r="O27" s="295"/>
      <c r="P27" s="425" t="str">
        <f t="shared" ref="P27:P30" si="17">+IF(AND(ISBLANK(N27),ISBLANK(O27)),"Introducir Meta e Resultado",IF(ISBLANK(N27),"Introducir Meta",IF(ISBLANK(O27),"Introducir Resultado",IF(O27&gt;=N27,"Meta Conseguida","Meta Non Conseguida"))))</f>
        <v>Introducir Meta e Resultado</v>
      </c>
    </row>
    <row r="28" spans="1:16" ht="51">
      <c r="A28" s="53" t="s">
        <v>80</v>
      </c>
      <c r="B28" s="88" t="s">
        <v>229</v>
      </c>
      <c r="C28" s="88" t="s">
        <v>156</v>
      </c>
      <c r="D28" s="333" t="s">
        <v>398</v>
      </c>
      <c r="E28" s="394">
        <v>7</v>
      </c>
      <c r="F28" s="285">
        <v>0.6</v>
      </c>
      <c r="G28" s="295">
        <v>0.70630279402209195</v>
      </c>
      <c r="H28" s="425" t="str">
        <f t="shared" si="15"/>
        <v>Meta Conseguida</v>
      </c>
      <c r="J28" s="285">
        <v>0.6</v>
      </c>
      <c r="K28" s="295">
        <v>0.73</v>
      </c>
      <c r="L28" s="425" t="str">
        <f t="shared" si="16"/>
        <v>Meta Conseguida</v>
      </c>
      <c r="N28" s="285"/>
      <c r="O28" s="295"/>
      <c r="P28" s="425" t="str">
        <f t="shared" si="17"/>
        <v>Introducir Meta e Resultado</v>
      </c>
    </row>
    <row r="29" spans="1:16" ht="51">
      <c r="A29" s="53" t="s">
        <v>81</v>
      </c>
      <c r="B29" s="88" t="s">
        <v>88</v>
      </c>
      <c r="C29" s="88" t="s">
        <v>156</v>
      </c>
      <c r="D29" s="294" t="s">
        <v>399</v>
      </c>
      <c r="E29" s="393">
        <v>7</v>
      </c>
      <c r="F29" s="285">
        <v>0.8</v>
      </c>
      <c r="G29" s="295">
        <v>0.86751795690343203</v>
      </c>
      <c r="H29" s="425" t="str">
        <f t="shared" si="15"/>
        <v>Meta Conseguida</v>
      </c>
      <c r="J29" s="285">
        <v>0.8</v>
      </c>
      <c r="K29" s="295">
        <v>0.88</v>
      </c>
      <c r="L29" s="425" t="str">
        <f t="shared" si="16"/>
        <v>Meta Conseguida</v>
      </c>
      <c r="N29" s="285"/>
      <c r="O29" s="295"/>
      <c r="P29" s="425" t="str">
        <f t="shared" si="17"/>
        <v>Introducir Meta e Resultado</v>
      </c>
    </row>
    <row r="30" spans="1:16" ht="51">
      <c r="A30" s="53" t="s">
        <v>82</v>
      </c>
      <c r="B30" s="88" t="s">
        <v>89</v>
      </c>
      <c r="C30" s="88" t="s">
        <v>156</v>
      </c>
      <c r="D30" s="294" t="s">
        <v>400</v>
      </c>
      <c r="E30" s="393">
        <v>7</v>
      </c>
      <c r="F30" s="279" t="s">
        <v>434</v>
      </c>
      <c r="G30" s="295">
        <v>0.81416504223521802</v>
      </c>
      <c r="H30" s="425" t="str">
        <f t="shared" si="15"/>
        <v>Meta Non Conseguida</v>
      </c>
      <c r="J30" s="285">
        <v>0.75</v>
      </c>
      <c r="K30" s="295">
        <v>0.83</v>
      </c>
      <c r="L30" s="425" t="str">
        <f t="shared" si="16"/>
        <v>Meta Conseguida</v>
      </c>
      <c r="N30" s="285"/>
      <c r="O30" s="295"/>
      <c r="P30" s="425" t="str">
        <f t="shared" si="17"/>
        <v>Introducir Meta e Resultado</v>
      </c>
    </row>
    <row r="31" spans="1:16" ht="38.25">
      <c r="A31" s="53" t="s">
        <v>83</v>
      </c>
      <c r="B31" s="88" t="s">
        <v>251</v>
      </c>
      <c r="C31" s="88" t="s">
        <v>156</v>
      </c>
      <c r="D31" s="297" t="s">
        <v>188</v>
      </c>
      <c r="E31" s="393">
        <v>6</v>
      </c>
      <c r="F31" s="279" t="s">
        <v>173</v>
      </c>
      <c r="G31" s="299" t="s">
        <v>173</v>
      </c>
      <c r="H31" s="186" t="s">
        <v>173</v>
      </c>
      <c r="J31" s="298" t="s">
        <v>173</v>
      </c>
      <c r="K31" s="299" t="s">
        <v>173</v>
      </c>
      <c r="L31" s="186" t="s">
        <v>173</v>
      </c>
      <c r="N31" s="298" t="s">
        <v>173</v>
      </c>
      <c r="O31" s="299" t="s">
        <v>173</v>
      </c>
      <c r="P31" s="186" t="s">
        <v>173</v>
      </c>
    </row>
    <row r="32" spans="1:16" ht="38.25">
      <c r="A32" s="53" t="s">
        <v>84</v>
      </c>
      <c r="B32" s="88" t="s">
        <v>289</v>
      </c>
      <c r="C32" s="88" t="s">
        <v>156</v>
      </c>
      <c r="D32" s="294" t="s">
        <v>401</v>
      </c>
      <c r="E32" s="393">
        <v>6</v>
      </c>
      <c r="F32" s="279" t="s">
        <v>434</v>
      </c>
      <c r="G32" s="295">
        <f>+MIN('Anexos 1'!$O$6:$O$100)</f>
        <v>0.39285714285714302</v>
      </c>
      <c r="H32" s="425" t="str">
        <f t="shared" si="15"/>
        <v>Meta Non Conseguida</v>
      </c>
      <c r="J32" s="285">
        <v>0.5</v>
      </c>
      <c r="K32" s="295">
        <f>+IFERROR(MIN('Anexos 2'!$O$6:$O$202),"----")</f>
        <v>0.42857142857142899</v>
      </c>
      <c r="L32" s="425" t="str">
        <f t="shared" ref="L32:L33" si="18">+IF(AND(ISBLANK(J32),ISBLANK(K32)),"Introducir Meta e Resultado",IF(ISBLANK(J32),"Introducir Meta",IF(ISBLANK(K32),"Introducir Resultado",IF(K32&gt;=J32,"Meta Conseguida","Meta Non Conseguida"))))</f>
        <v>Meta Non Conseguida</v>
      </c>
      <c r="N32" s="285"/>
      <c r="O32" s="295">
        <f>+IFERROR(MIN('Anexos 3'!$O$6:$O$200),"----")</f>
        <v>0</v>
      </c>
      <c r="P32" s="425" t="str">
        <f t="shared" ref="P32:P33" si="19">+IF(AND(ISBLANK(N32),ISBLANK(O32)),"Introducir Meta e Resultado",IF(ISBLANK(N32),"Introducir Meta",IF(ISBLANK(O32),"Introducir Resultado",IF(O32&gt;=N32,"Meta Conseguida","Meta Non Conseguida"))))</f>
        <v>Introducir Meta</v>
      </c>
    </row>
    <row r="33" spans="1:16" ht="51">
      <c r="A33" s="53" t="s">
        <v>165</v>
      </c>
      <c r="B33" s="88" t="s">
        <v>499</v>
      </c>
      <c r="C33" s="88" t="s">
        <v>156</v>
      </c>
      <c r="D33" s="294" t="s">
        <v>390</v>
      </c>
      <c r="E33" s="393">
        <v>6</v>
      </c>
      <c r="F33" s="279" t="s">
        <v>434</v>
      </c>
      <c r="G33" s="295">
        <f>'Anexos 1'!$S$3</f>
        <v>0</v>
      </c>
      <c r="H33" s="425" t="str">
        <f t="shared" si="15"/>
        <v>Meta Non Conseguida</v>
      </c>
      <c r="I33" s="214"/>
      <c r="J33" s="285">
        <v>0.75</v>
      </c>
      <c r="K33" s="295">
        <f>+'Anexos 2'!$S$3</f>
        <v>0.95238095238095233</v>
      </c>
      <c r="L33" s="425" t="str">
        <f t="shared" si="18"/>
        <v>Meta Conseguida</v>
      </c>
      <c r="N33" s="300"/>
      <c r="O33" s="295">
        <f>+'Anexos 3'!$S$3</f>
        <v>0</v>
      </c>
      <c r="P33" s="425" t="str">
        <f t="shared" si="19"/>
        <v>Introducir Meta</v>
      </c>
    </row>
    <row r="34" spans="1:16" ht="38.25">
      <c r="A34" s="53" t="s">
        <v>166</v>
      </c>
      <c r="B34" s="88" t="s">
        <v>169</v>
      </c>
      <c r="C34" s="88" t="s">
        <v>156</v>
      </c>
      <c r="D34" s="297" t="s">
        <v>189</v>
      </c>
      <c r="E34" s="393">
        <v>6</v>
      </c>
      <c r="F34" s="298" t="s">
        <v>173</v>
      </c>
      <c r="G34" s="299" t="s">
        <v>173</v>
      </c>
      <c r="H34" s="186" t="s">
        <v>173</v>
      </c>
      <c r="J34" s="298" t="s">
        <v>173</v>
      </c>
      <c r="K34" s="299" t="s">
        <v>173</v>
      </c>
      <c r="L34" s="186" t="s">
        <v>173</v>
      </c>
      <c r="N34" s="298" t="s">
        <v>173</v>
      </c>
      <c r="O34" s="299" t="s">
        <v>173</v>
      </c>
      <c r="P34" s="186" t="s">
        <v>173</v>
      </c>
    </row>
    <row r="35" spans="1:16" ht="38.25">
      <c r="A35" s="53" t="s">
        <v>167</v>
      </c>
      <c r="B35" s="88" t="s">
        <v>290</v>
      </c>
      <c r="C35" s="88" t="s">
        <v>156</v>
      </c>
      <c r="D35" s="294" t="s">
        <v>391</v>
      </c>
      <c r="E35" s="393">
        <v>6</v>
      </c>
      <c r="F35" s="279" t="s">
        <v>434</v>
      </c>
      <c r="G35" s="295">
        <f>+MIN('Anexos 1'!$N$6:$N$100)</f>
        <v>0.57894736842105299</v>
      </c>
      <c r="H35" s="425" t="str">
        <f t="shared" ref="H35:H36" si="20">+IF(AND(ISBLANK(F35),ISBLANK(G35)),"Introducir Meta e Resultado",IF(ISBLANK(F35),"Introducir Meta",IF(ISBLANK(G35),"Introducir Resultado",IF(G35&gt;=F35,"Meta Conseguida","Meta Non Conseguida"))))</f>
        <v>Meta Non Conseguida</v>
      </c>
      <c r="I35" s="214"/>
      <c r="J35" s="285">
        <v>0.5</v>
      </c>
      <c r="K35" s="295">
        <f>+IFERROR(MIN('Anexos 2'!$N$6:$N$202),"----")</f>
        <v>0.625</v>
      </c>
      <c r="L35" s="425" t="str">
        <f t="shared" ref="L35:L36" si="21">+IF(AND(ISBLANK(J35),ISBLANK(K35)),"Introducir Meta e Resultado",IF(ISBLANK(J35),"Introducir Meta",IF(ISBLANK(K35),"Introducir Resultado",IF(K35&gt;=J35,"Meta Conseguida","Meta Non Conseguida"))))</f>
        <v>Meta Conseguida</v>
      </c>
      <c r="N35" s="285"/>
      <c r="O35" s="295">
        <f>+IFERROR(MIN('Anexos 3'!$N$6:$N$200),"----")</f>
        <v>0</v>
      </c>
      <c r="P35" s="425" t="str">
        <f t="shared" ref="P35:P36" si="22">+IF(AND(ISBLANK(N35),ISBLANK(O35)),"Introducir Meta e Resultado",IF(ISBLANK(N35),"Introducir Meta",IF(ISBLANK(O35),"Introducir Resultado",IF(O35&gt;=N35,"Meta Conseguida","Meta Non Conseguida"))))</f>
        <v>Introducir Meta</v>
      </c>
    </row>
    <row r="36" spans="1:16" ht="51">
      <c r="A36" s="54" t="s">
        <v>168</v>
      </c>
      <c r="B36" s="89" t="s">
        <v>500</v>
      </c>
      <c r="C36" s="89" t="s">
        <v>156</v>
      </c>
      <c r="D36" s="301" t="s">
        <v>392</v>
      </c>
      <c r="E36" s="393">
        <v>6</v>
      </c>
      <c r="F36" s="279" t="s">
        <v>434</v>
      </c>
      <c r="G36" s="295">
        <f>'Anexos 1'!$R$3</f>
        <v>0</v>
      </c>
      <c r="H36" s="425" t="str">
        <f t="shared" si="20"/>
        <v>Meta Non Conseguida</v>
      </c>
      <c r="I36" s="214"/>
      <c r="J36" s="285">
        <v>0.75</v>
      </c>
      <c r="K36" s="295">
        <f>+'Anexos 2'!$R$3</f>
        <v>1</v>
      </c>
      <c r="L36" s="425" t="str">
        <f t="shared" si="21"/>
        <v>Meta Conseguida</v>
      </c>
      <c r="N36" s="300"/>
      <c r="O36" s="295">
        <f>+'Anexos 3'!$R$3</f>
        <v>0</v>
      </c>
      <c r="P36" s="425" t="str">
        <f t="shared" si="22"/>
        <v>Introducir Meta</v>
      </c>
    </row>
    <row r="37" spans="1:16" ht="37.5">
      <c r="A37" s="98" t="s">
        <v>14</v>
      </c>
      <c r="B37" s="93" t="s">
        <v>90</v>
      </c>
      <c r="C37" s="93" t="s">
        <v>281</v>
      </c>
      <c r="D37" s="293" t="s">
        <v>316</v>
      </c>
      <c r="E37" s="391">
        <v>7</v>
      </c>
      <c r="F37" s="410">
        <f>+COUNTA(F38:F40)</f>
        <v>3</v>
      </c>
      <c r="G37" s="411">
        <f>+COUNTIF(H38:H40,"Meta Conseguida")</f>
        <v>1</v>
      </c>
      <c r="H37" s="374" t="str">
        <f>+IF(COUNTA(F38:F40)=0,"Indicador Sen Meta",IF(COUNTA(G38:G40)=0,"Indicador Sen Resultados",IF(G37=0,"Ningunha Meta Alcanzada",IF(G37&gt;=F37,"Meta Totalmente Alcanzada",IF(G37&gt;0,"Meta Parcialmente Alcanzada")))))</f>
        <v>Meta Parcialmente Alcanzada</v>
      </c>
      <c r="I37" s="375"/>
      <c r="J37" s="410">
        <f>+COUNTA(J38:J40)</f>
        <v>3</v>
      </c>
      <c r="K37" s="411">
        <f>+COUNTIF(L38:L40,"Meta Conseguida")</f>
        <v>1</v>
      </c>
      <c r="L37" s="374" t="str">
        <f>+IF(COUNTA(J38:J40)=0,"Indicador Sen Meta",IF(COUNTA(K38:K40)=0,"Indicador Sen Resultados",IF(K37=0,"Ningunha Meta Alcanzada",IF(K37&gt;=J37,"Meta Totalmente Alcanzada",IF(K37&gt;0,"Meta Parcialmente Alcanzada")))))</f>
        <v>Meta Parcialmente Alcanzada</v>
      </c>
      <c r="N37" s="410">
        <f>+COUNTA(N38:N40)</f>
        <v>0</v>
      </c>
      <c r="O37" s="411">
        <f>+COUNTIF(P38:P40,"Meta Conseguida")</f>
        <v>0</v>
      </c>
      <c r="P37" s="374" t="str">
        <f>+IF(COUNTA(N38:N40)=0,"Indicador Sen Meta",IF(COUNTA(O38:O40)=0,"Indicador Sen Resultados",IF(O37=0,"Ningunha Meta Alcanzada",IF(O37&gt;=N37,"Meta Totalmente Alcanzada",IF(O37&gt;0,"Meta Parcialmente Alcanzada")))))</f>
        <v>Indicador Sen Meta</v>
      </c>
    </row>
    <row r="38" spans="1:16" ht="51">
      <c r="A38" s="53" t="s">
        <v>91</v>
      </c>
      <c r="B38" s="88" t="s">
        <v>176</v>
      </c>
      <c r="C38" s="88" t="s">
        <v>281</v>
      </c>
      <c r="D38" s="294" t="s">
        <v>463</v>
      </c>
      <c r="E38" s="393">
        <v>7</v>
      </c>
      <c r="F38" s="285">
        <v>0.85</v>
      </c>
      <c r="G38" s="295">
        <v>0.33333333333333298</v>
      </c>
      <c r="H38" s="425" t="str">
        <f t="shared" ref="H38:H40" si="23">+IF(AND(ISBLANK(F38),ISBLANK(G38)),"Introducir Meta e Resultado",IF(ISBLANK(F38),"Introducir Meta",IF(ISBLANK(G38),"Introducir Resultado",IF(G38&gt;=F38,"Meta Conseguida","Meta Non Conseguida"))))</f>
        <v>Meta Non Conseguida</v>
      </c>
      <c r="J38" s="285">
        <v>0.85</v>
      </c>
      <c r="K38" s="295">
        <v>0.4667</v>
      </c>
      <c r="L38" s="425" t="str">
        <f t="shared" ref="L38:L40" si="24">+IF(AND(ISBLANK(J38),ISBLANK(K38)),"Introducir Meta e Resultado",IF(ISBLANK(J38),"Introducir Meta",IF(ISBLANK(K38),"Introducir Resultado",IF(K38&gt;=J38,"Meta Conseguida","Meta Non Conseguida"))))</f>
        <v>Meta Non Conseguida</v>
      </c>
      <c r="N38" s="285"/>
      <c r="O38" s="295"/>
      <c r="P38" s="425" t="str">
        <f t="shared" ref="P38:P40" si="25">+IF(AND(ISBLANK(N38),ISBLANK(O38)),"Introducir Meta e Resultado",IF(ISBLANK(N38),"Introducir Meta",IF(ISBLANK(O38),"Introducir Resultado",IF(O38&gt;=N38,"Meta Conseguida","Meta Non Conseguida"))))</f>
        <v>Introducir Meta e Resultado</v>
      </c>
    </row>
    <row r="39" spans="1:16" ht="51">
      <c r="A39" s="53" t="s">
        <v>92</v>
      </c>
      <c r="B39" s="88" t="s">
        <v>177</v>
      </c>
      <c r="C39" s="88" t="s">
        <v>281</v>
      </c>
      <c r="D39" s="294" t="s">
        <v>464</v>
      </c>
      <c r="E39" s="393">
        <v>7</v>
      </c>
      <c r="F39" s="285">
        <v>0.85</v>
      </c>
      <c r="G39" s="295">
        <v>0.46666666666666701</v>
      </c>
      <c r="H39" s="425" t="str">
        <f t="shared" si="23"/>
        <v>Meta Non Conseguida</v>
      </c>
      <c r="J39" s="285">
        <v>0.85</v>
      </c>
      <c r="K39" s="295">
        <v>0.5111</v>
      </c>
      <c r="L39" s="425" t="str">
        <f t="shared" si="24"/>
        <v>Meta Non Conseguida</v>
      </c>
      <c r="N39" s="285"/>
      <c r="O39" s="295"/>
      <c r="P39" s="425" t="str">
        <f t="shared" si="25"/>
        <v>Introducir Meta e Resultado</v>
      </c>
    </row>
    <row r="40" spans="1:16" ht="51">
      <c r="A40" s="53" t="s">
        <v>93</v>
      </c>
      <c r="B40" s="88" t="s">
        <v>178</v>
      </c>
      <c r="C40" s="88" t="s">
        <v>281</v>
      </c>
      <c r="D40" s="294" t="s">
        <v>465</v>
      </c>
      <c r="E40" s="393">
        <v>7</v>
      </c>
      <c r="F40" s="285">
        <v>0.8</v>
      </c>
      <c r="G40" s="295">
        <v>0.93333333333333302</v>
      </c>
      <c r="H40" s="425" t="str">
        <f t="shared" si="23"/>
        <v>Meta Conseguida</v>
      </c>
      <c r="J40" s="285">
        <v>0.8</v>
      </c>
      <c r="K40" s="295">
        <v>0.90480000000000005</v>
      </c>
      <c r="L40" s="425" t="str">
        <f t="shared" si="24"/>
        <v>Meta Conseguida</v>
      </c>
      <c r="N40" s="285"/>
      <c r="O40" s="295"/>
      <c r="P40" s="425" t="str">
        <f t="shared" si="25"/>
        <v>Introducir Meta e Resultado</v>
      </c>
    </row>
    <row r="41" spans="1:16" ht="38.25">
      <c r="A41" s="99" t="s">
        <v>17</v>
      </c>
      <c r="B41" s="100" t="s">
        <v>38</v>
      </c>
      <c r="C41" s="100" t="s">
        <v>156</v>
      </c>
      <c r="D41" s="302" t="s">
        <v>291</v>
      </c>
      <c r="E41" s="395">
        <v>7</v>
      </c>
      <c r="F41" s="303" t="s">
        <v>173</v>
      </c>
      <c r="G41" s="304">
        <v>1</v>
      </c>
      <c r="H41" s="427" t="str">
        <f>+IF(ISBLANK(G41),"Introducir Resultado","Indicador Completado")</f>
        <v>Indicador Completado</v>
      </c>
      <c r="I41" s="214"/>
      <c r="J41" s="303" t="s">
        <v>173</v>
      </c>
      <c r="K41" s="304"/>
      <c r="L41" s="427" t="str">
        <f>+IF(ISBLANK(K41),"Introducir Resultado","Indicador Completado")</f>
        <v>Introducir Resultado</v>
      </c>
      <c r="N41" s="303" t="s">
        <v>173</v>
      </c>
      <c r="O41" s="304"/>
      <c r="P41" s="427" t="str">
        <f>+IF(ISBLANK(O41),"Introducir Resultado","Indicador Completado")</f>
        <v>Introducir Resultado</v>
      </c>
    </row>
    <row r="42" spans="1:16" ht="25.5">
      <c r="A42" s="99" t="s">
        <v>18</v>
      </c>
      <c r="B42" s="100" t="s">
        <v>128</v>
      </c>
      <c r="C42" s="100" t="s">
        <v>11</v>
      </c>
      <c r="D42" s="305" t="s">
        <v>292</v>
      </c>
      <c r="E42" s="386">
        <v>1</v>
      </c>
      <c r="F42" s="306" t="s">
        <v>173</v>
      </c>
      <c r="G42" s="307" t="s">
        <v>173</v>
      </c>
      <c r="H42" s="428" t="s">
        <v>173</v>
      </c>
      <c r="I42" s="214"/>
      <c r="J42" s="306" t="s">
        <v>173</v>
      </c>
      <c r="K42" s="307" t="s">
        <v>173</v>
      </c>
      <c r="L42" s="428" t="s">
        <v>173</v>
      </c>
      <c r="N42" s="306" t="s">
        <v>173</v>
      </c>
      <c r="O42" s="307" t="s">
        <v>173</v>
      </c>
      <c r="P42" s="428" t="s">
        <v>173</v>
      </c>
    </row>
    <row r="43" spans="1:16" s="52" customFormat="1" ht="18.75" customHeight="1">
      <c r="A43" s="160"/>
      <c r="B43" s="22"/>
      <c r="C43" s="22"/>
      <c r="D43" s="308"/>
      <c r="E43" s="396"/>
      <c r="F43" s="238"/>
      <c r="G43" s="239"/>
      <c r="H43" s="26"/>
      <c r="I43" s="2"/>
      <c r="J43" s="238"/>
      <c r="K43" s="239"/>
      <c r="L43" s="26"/>
      <c r="M43" s="2"/>
      <c r="N43" s="238"/>
      <c r="O43" s="239"/>
      <c r="P43" s="26"/>
    </row>
    <row r="44" spans="1:16" ht="18.75" customHeight="1">
      <c r="A44" s="55" t="s">
        <v>19</v>
      </c>
      <c r="B44" s="36"/>
      <c r="C44" s="36"/>
      <c r="D44" s="309"/>
      <c r="E44" s="397"/>
      <c r="F44" s="240"/>
      <c r="G44" s="240"/>
      <c r="H44" s="38"/>
      <c r="I44" s="52"/>
      <c r="J44" s="240"/>
      <c r="K44" s="240"/>
      <c r="L44" s="38"/>
      <c r="M44" s="52"/>
      <c r="N44" s="240"/>
      <c r="O44" s="240"/>
      <c r="P44" s="38"/>
    </row>
    <row r="45" spans="1:16" ht="28.5" customHeight="1">
      <c r="A45" s="160"/>
      <c r="B45" s="161"/>
      <c r="C45" s="161"/>
      <c r="D45" s="310"/>
      <c r="E45" s="398"/>
      <c r="F45" s="239"/>
      <c r="G45" s="239"/>
      <c r="H45" s="26"/>
      <c r="J45" s="239"/>
      <c r="K45" s="239"/>
      <c r="L45" s="26"/>
      <c r="N45" s="239"/>
      <c r="O45" s="239"/>
      <c r="P45" s="26"/>
    </row>
    <row r="46" spans="1:16" ht="37.5">
      <c r="A46" s="98" t="s">
        <v>138</v>
      </c>
      <c r="B46" s="93" t="s">
        <v>293</v>
      </c>
      <c r="C46" s="93" t="s">
        <v>43</v>
      </c>
      <c r="D46" s="311" t="s">
        <v>317</v>
      </c>
      <c r="E46" s="399">
        <v>7</v>
      </c>
      <c r="F46" s="412">
        <f>+COUNTA(F47:F51)</f>
        <v>5</v>
      </c>
      <c r="G46" s="413">
        <f>+COUNTIF(H47:H51,"Meta Conseguida")</f>
        <v>5</v>
      </c>
      <c r="H46" s="374" t="str">
        <f>+IF((G46+F46)=0,"Introducir Meta e Resultado",IF(COUNTA(G47:G51)=0,"Indicador Sen Resultados",IF(F46=0,"Indicador Sen Meta",IF(G46=0,"Ningunha Meta Alcanzada",IF(G46&gt;=F46,"Meta Totalmente Alcanzada",IF(G46&gt;0,"Meta Parcialmente Alcanzada"))))))</f>
        <v>Meta Totalmente Alcanzada</v>
      </c>
      <c r="I46" s="375"/>
      <c r="J46" s="412">
        <f>+COUNTA(J47:J51)</f>
        <v>5</v>
      </c>
      <c r="K46" s="413">
        <f>+COUNTIF(L47:L51,"Meta Conseguida")</f>
        <v>4</v>
      </c>
      <c r="L46" s="374" t="str">
        <f>+IF((K46+J46)=0,"Introducir Meta e Resultado",IF(COUNTA(K47:K51)=0,"Indicador Sen Resultados",IF(J46=0,"Indicador Sen Meta",IF(K46=0,"Ningunha Meta Alcanzada",IF(K46&gt;=J46,"Meta Totalmente Alcanzada",IF(K46&gt;0,"Meta Parcialmente Alcanzada"))))))</f>
        <v>Meta Parcialmente Alcanzada</v>
      </c>
      <c r="N46" s="412">
        <f>+COUNTA(N47:N51)</f>
        <v>0</v>
      </c>
      <c r="O46" s="413">
        <f>+COUNTIF(P47:P51,"Meta Conseguida")</f>
        <v>0</v>
      </c>
      <c r="P46" s="374" t="str">
        <f>+IF((O46+N46)=0,"Introducir Meta e Resultado",IF(COUNTA(O47:O51)=0,"Indicador Sen Resultados",IF(N46=0,"Indicador Sen Meta",IF(O46=0,"Ningunha Meta Alcanzada",IF(O46&gt;=N46,"Meta Totalmente Alcanzada",IF(O46&gt;0,"Meta Parcialmente Alcanzada"))))))</f>
        <v>Introducir Meta e Resultado</v>
      </c>
    </row>
    <row r="47" spans="1:16" ht="76.5">
      <c r="A47" s="56" t="s">
        <v>139</v>
      </c>
      <c r="B47" s="88" t="s">
        <v>214</v>
      </c>
      <c r="C47" s="88" t="s">
        <v>43</v>
      </c>
      <c r="D47" s="312" t="s">
        <v>402</v>
      </c>
      <c r="E47" s="400">
        <v>7</v>
      </c>
      <c r="F47" s="334">
        <v>3</v>
      </c>
      <c r="G47" s="414">
        <v>3.5142857142857142</v>
      </c>
      <c r="H47" s="425" t="str">
        <f t="shared" ref="H47:H51" si="26">+IF(AND(ISBLANK(F47),ISBLANK(G47)),"Introducir Meta e Resultado",IF(ISBLANK(F47),"Introducir Meta",IF(ISBLANK(G47),"Introducir Resultado",IF(G47&gt;=F47,"Meta Conseguida","Meta Non Conseguida"))))</f>
        <v>Meta Conseguida</v>
      </c>
      <c r="I47" s="214"/>
      <c r="J47" s="334">
        <v>3</v>
      </c>
      <c r="K47" s="414">
        <v>3.51</v>
      </c>
      <c r="L47" s="425" t="str">
        <f t="shared" ref="L47:L51" si="27">+IF(AND(ISBLANK(J47),ISBLANK(K47)),"Introducir Meta e Resultado",IF(ISBLANK(J47),"Introducir Meta",IF(ISBLANK(K47),"Introducir Resultado",IF(K47&gt;=J47,"Meta Conseguida","Meta Non Conseguida"))))</f>
        <v>Meta Conseguida</v>
      </c>
      <c r="N47" s="251"/>
      <c r="O47" s="414"/>
      <c r="P47" s="425" t="str">
        <f t="shared" ref="P47:P51" si="28">+IF(AND(ISBLANK(N47),ISBLANK(O47)),"Introducir Meta e Resultado",IF(ISBLANK(N47),"Introducir Meta",IF(ISBLANK(O47),"Introducir Resultado",IF(O47&gt;=N47,"Meta Conseguida","Meta Non Conseguida"))))</f>
        <v>Introducir Meta e Resultado</v>
      </c>
    </row>
    <row r="48" spans="1:16" ht="102">
      <c r="A48" s="56" t="s">
        <v>140</v>
      </c>
      <c r="B48" s="88" t="s">
        <v>205</v>
      </c>
      <c r="C48" s="88" t="s">
        <v>43</v>
      </c>
      <c r="D48" s="312" t="s">
        <v>403</v>
      </c>
      <c r="E48" s="400">
        <v>7</v>
      </c>
      <c r="F48" s="335">
        <v>3</v>
      </c>
      <c r="G48" s="414" t="s">
        <v>434</v>
      </c>
      <c r="H48" s="425" t="str">
        <f t="shared" si="26"/>
        <v>Meta Conseguida</v>
      </c>
      <c r="I48" s="214"/>
      <c r="J48" s="335">
        <v>3</v>
      </c>
      <c r="K48" s="414">
        <v>4.37</v>
      </c>
      <c r="L48" s="425" t="str">
        <f t="shared" si="27"/>
        <v>Meta Conseguida</v>
      </c>
      <c r="N48" s="313"/>
      <c r="O48" s="414"/>
      <c r="P48" s="425" t="str">
        <f t="shared" si="28"/>
        <v>Introducir Meta e Resultado</v>
      </c>
    </row>
    <row r="49" spans="1:16" ht="76.5">
      <c r="A49" s="56" t="s">
        <v>141</v>
      </c>
      <c r="B49" s="88" t="s">
        <v>294</v>
      </c>
      <c r="C49" s="88" t="s">
        <v>43</v>
      </c>
      <c r="D49" s="312" t="s">
        <v>404</v>
      </c>
      <c r="E49" s="400">
        <v>7</v>
      </c>
      <c r="F49" s="335">
        <v>3</v>
      </c>
      <c r="G49" s="414">
        <v>4</v>
      </c>
      <c r="H49" s="425" t="str">
        <f t="shared" si="26"/>
        <v>Meta Conseguida</v>
      </c>
      <c r="I49" s="214"/>
      <c r="J49" s="335">
        <v>3</v>
      </c>
      <c r="K49" s="414">
        <v>4.21</v>
      </c>
      <c r="L49" s="425" t="str">
        <f t="shared" si="27"/>
        <v>Meta Conseguida</v>
      </c>
      <c r="N49" s="313"/>
      <c r="O49" s="414"/>
      <c r="P49" s="425" t="str">
        <f t="shared" si="28"/>
        <v>Introducir Meta e Resultado</v>
      </c>
    </row>
    <row r="50" spans="1:16" ht="102">
      <c r="A50" s="56" t="s">
        <v>142</v>
      </c>
      <c r="B50" s="88" t="s">
        <v>334</v>
      </c>
      <c r="C50" s="88" t="s">
        <v>43</v>
      </c>
      <c r="D50" s="314" t="s">
        <v>405</v>
      </c>
      <c r="E50" s="400">
        <v>7</v>
      </c>
      <c r="F50" s="335">
        <v>3</v>
      </c>
      <c r="G50" s="414" t="s">
        <v>434</v>
      </c>
      <c r="H50" s="425" t="str">
        <f t="shared" ref="H50" si="29">+IF(AND(ISBLANK(F50),ISBLANK(G50)),"Introducir Meta e Resultado",IF(ISBLANK(F50),"Introducir Meta",IF(ISBLANK(G50),"Introducir Resultado",IF(G50&gt;=F50,"Meta Conseguida","Meta Non Conseguida"))))</f>
        <v>Meta Conseguida</v>
      </c>
      <c r="I50" s="214"/>
      <c r="J50" s="335">
        <v>3</v>
      </c>
      <c r="K50" s="414">
        <v>3.23</v>
      </c>
      <c r="L50" s="425" t="str">
        <f t="shared" ref="L50" si="30">+IF(AND(ISBLANK(J50),ISBLANK(K50)),"Introducir Meta e Resultado",IF(ISBLANK(J50),"Introducir Meta",IF(ISBLANK(K50),"Introducir Resultado",IF(K50&gt;=J50,"Meta Conseguida","Meta Non Conseguida"))))</f>
        <v>Meta Conseguida</v>
      </c>
      <c r="N50" s="313"/>
      <c r="O50" s="414"/>
      <c r="P50" s="425" t="str">
        <f t="shared" ref="P50" si="31">+IF(AND(ISBLANK(N50),ISBLANK(O50)),"Introducir Meta e Resultado",IF(ISBLANK(N50),"Introducir Meta",IF(ISBLANK(O50),"Introducir Resultado",IF(O50&gt;=N50,"Meta Conseguida","Meta Non Conseguida"))))</f>
        <v>Introducir Meta e Resultado</v>
      </c>
    </row>
    <row r="51" spans="1:16" ht="89.25">
      <c r="A51" s="57" t="s">
        <v>340</v>
      </c>
      <c r="B51" s="89" t="s">
        <v>341</v>
      </c>
      <c r="C51" s="89" t="s">
        <v>43</v>
      </c>
      <c r="D51" s="314" t="s">
        <v>406</v>
      </c>
      <c r="E51" s="401">
        <v>7</v>
      </c>
      <c r="F51" s="336">
        <v>3</v>
      </c>
      <c r="G51" s="414" t="s">
        <v>433</v>
      </c>
      <c r="H51" s="426" t="str">
        <f t="shared" si="26"/>
        <v>Meta Conseguida</v>
      </c>
      <c r="I51" s="214"/>
      <c r="J51" s="336">
        <v>3</v>
      </c>
      <c r="K51" s="414"/>
      <c r="L51" s="426" t="str">
        <f t="shared" si="27"/>
        <v>Introducir Resultado</v>
      </c>
      <c r="N51" s="315"/>
      <c r="O51" s="414"/>
      <c r="P51" s="426" t="str">
        <f t="shared" si="28"/>
        <v>Introducir Meta e Resultado</v>
      </c>
    </row>
    <row r="52" spans="1:16" ht="51">
      <c r="A52" s="99" t="s">
        <v>96</v>
      </c>
      <c r="B52" s="100" t="s">
        <v>39</v>
      </c>
      <c r="C52" s="100" t="s">
        <v>156</v>
      </c>
      <c r="D52" s="302" t="s">
        <v>407</v>
      </c>
      <c r="E52" s="365">
        <v>7</v>
      </c>
      <c r="F52" s="446" t="s">
        <v>434</v>
      </c>
      <c r="G52" s="337">
        <v>0.21052631578947401</v>
      </c>
      <c r="H52" s="427" t="str">
        <f>+IF(AND(ISBLANK(F52),ISBLANK(G52)),"Indicador Sen Meta e Resultado",IF(ISBLANK(F52),"Indicador Sen Meta",IF(ISBLANK(G52),"Introducir Resultado",IF(G52&lt;=F52,"Meta Conseguida","Meta Non Conseguida"))))</f>
        <v>Meta Conseguida</v>
      </c>
      <c r="I52" s="214"/>
      <c r="J52" s="285">
        <v>0.25</v>
      </c>
      <c r="K52" s="237">
        <v>0.3846</v>
      </c>
      <c r="L52" s="427" t="str">
        <f>+IF(AND(ISBLANK(J52),ISBLANK(K52)),"Indicador Sen Meta e Resultado",IF(ISBLANK(J52),"Indicador Sen Meta",IF(ISBLANK(K52),"Introducir Resultado",IF(K52&lt;=J52,"Meta Conseguida","Meta Non Conseguida"))))</f>
        <v>Meta Non Conseguida</v>
      </c>
      <c r="N52" s="316"/>
      <c r="O52" s="237"/>
      <c r="P52" s="427" t="str">
        <f>+IF(AND(ISBLANK(N52),ISBLANK(O52)),"Indicador Sen Meta e Resultado",IF(ISBLANK(N52),"Indicador Sen Meta",IF(ISBLANK(O52),"Introducir Resultado",IF(O52&lt;=N52,"Meta Conseguida","Meta Non Conseguida"))))</f>
        <v>Indicador Sen Meta e Resultado</v>
      </c>
    </row>
    <row r="53" spans="1:16" ht="51">
      <c r="A53" s="99" t="s">
        <v>97</v>
      </c>
      <c r="B53" s="100" t="s">
        <v>40</v>
      </c>
      <c r="C53" s="100" t="s">
        <v>156</v>
      </c>
      <c r="D53" s="302" t="s">
        <v>408</v>
      </c>
      <c r="E53" s="365">
        <v>7</v>
      </c>
      <c r="F53" s="446" t="s">
        <v>434</v>
      </c>
      <c r="G53" s="337">
        <v>0</v>
      </c>
      <c r="H53" s="427" t="str">
        <f>+IF(AND(ISBLANK(F53),ISBLANK(G53)),"Indicador Sen Meta e Resultado",IF(ISBLANK(F53),"Indicador Sen Meta",IF(ISBLANK(G53),"Introducir Resultado",IF(G53&lt;=F53,"Meta Conseguida","Meta Non Conseguida"))))</f>
        <v>Meta Conseguida</v>
      </c>
      <c r="I53" s="214"/>
      <c r="J53" s="285">
        <v>0.1</v>
      </c>
      <c r="K53" s="237">
        <v>0.15379999999999999</v>
      </c>
      <c r="L53" s="427" t="str">
        <f>+IF(AND(ISBLANK(J53),ISBLANK(K53)),"Indicador Sen Meta e Resultado",IF(ISBLANK(J53),"Indicador Sen Meta",IF(ISBLANK(K53),"Introducir Resultado",IF(K53&lt;=J53,"Meta Conseguida","Meta Non Conseguida"))))</f>
        <v>Meta Non Conseguida</v>
      </c>
      <c r="N53" s="316"/>
      <c r="O53" s="237"/>
      <c r="P53" s="427" t="str">
        <f>+IF(AND(ISBLANK(N53),ISBLANK(O53)),"Indicador Sen Meta e Resultado",IF(ISBLANK(N53),"Indicador Sen Meta",IF(ISBLANK(O53),"Introducir Resultado",IF(O53&lt;=N53,"Meta Conseguida","Meta Non Conseguida"))))</f>
        <v>Indicador Sen Meta e Resultado</v>
      </c>
    </row>
    <row r="54" spans="1:16" ht="37.5">
      <c r="A54" s="98" t="s">
        <v>98</v>
      </c>
      <c r="B54" s="93" t="s">
        <v>20</v>
      </c>
      <c r="C54" s="93" t="s">
        <v>21</v>
      </c>
      <c r="D54" s="311" t="s">
        <v>318</v>
      </c>
      <c r="E54" s="399">
        <v>5</v>
      </c>
      <c r="F54" s="412">
        <f>+COUNTA(F55:F58)</f>
        <v>4</v>
      </c>
      <c r="G54" s="413">
        <f>+COUNTIF(H55:H58,"Meta Conseguida")</f>
        <v>4</v>
      </c>
      <c r="H54" s="374" t="str">
        <f>+IF((G54+F54)=0,"Introducir Meta e Resultado",IF(COUNTA(G55:G58)=0,"Indicador Sen Resultados",IF(F54=0,"Indicador Sen Meta",IF(G54=0,"Ningunha Meta Alcanzada",IF(G54&gt;=F54,"Meta Totalmente Alcanzada",IF(G54&gt;0,"Meta Parcialmente Alcanzada"))))))</f>
        <v>Meta Totalmente Alcanzada</v>
      </c>
      <c r="I54" s="375"/>
      <c r="J54" s="412">
        <f>+COUNTA(J55:J58)</f>
        <v>4</v>
      </c>
      <c r="K54" s="411">
        <f>+COUNTIF(L55:L58,"Meta Conseguida")</f>
        <v>4</v>
      </c>
      <c r="L54" s="374" t="str">
        <f>+IF((K54+J54)=0,"Introducir Meta e Resultado",IF(COUNTA(K55:K58)=0,"Indicador Sen Resultados",IF(J54=0,"Indicador Sen Meta",IF(K54=0,"Ningunha Meta Alcanzada",IF(K54&gt;=J54,"Meta Totalmente Alcanzada",IF(K54&gt;0,"Meta Parcialmente Alcanzada"))))))</f>
        <v>Meta Totalmente Alcanzada</v>
      </c>
      <c r="N54" s="412">
        <f>+COUNTA(N55:N58)</f>
        <v>0</v>
      </c>
      <c r="O54" s="411">
        <f>+COUNTIF(P55:P58,"Meta Conseguida")</f>
        <v>0</v>
      </c>
      <c r="P54" s="374" t="str">
        <f>+IF((O54+N54)=0,"Introducir Meta e Resultado",IF(COUNTA(O55:O58)=0,"Indicador Sen Resultados",IF(N54=0,"Indicador Sen Meta",IF(O54=0,"Ningunha Meta Alcanzada",IF(O54&gt;=N54,"Meta Totalmente Alcanzada",IF(O54&gt;0,"Meta Parcialmente Alcanzada"))))))</f>
        <v>Introducir Meta e Resultado</v>
      </c>
    </row>
    <row r="55" spans="1:16" ht="76.5">
      <c r="A55" s="56" t="s">
        <v>112</v>
      </c>
      <c r="B55" s="88" t="s">
        <v>213</v>
      </c>
      <c r="C55" s="88" t="s">
        <v>21</v>
      </c>
      <c r="D55" s="312" t="s">
        <v>409</v>
      </c>
      <c r="E55" s="400">
        <v>5</v>
      </c>
      <c r="F55" s="334">
        <v>3</v>
      </c>
      <c r="G55" s="414">
        <v>3.75</v>
      </c>
      <c r="H55" s="425" t="str">
        <f t="shared" ref="H55:H63" si="32">+IF(AND(ISBLANK(F55),ISBLANK(G55)),"Introducir Meta e Resultado",IF(ISBLANK(F55),"Introducir Meta",IF(ISBLANK(G55),"Introducir Resultado",IF(G55&gt;=F55,"Meta Conseguida","Meta Non Conseguida"))))</f>
        <v>Meta Conseguida</v>
      </c>
      <c r="I55" s="214"/>
      <c r="J55" s="334">
        <v>3</v>
      </c>
      <c r="K55" s="414">
        <v>4.25</v>
      </c>
      <c r="L55" s="425" t="str">
        <f t="shared" ref="L55:L58" si="33">+IF(AND(ISBLANK(J55),ISBLANK(K55)),"Introducir Meta e Resultado",IF(ISBLANK(J55),"Introducir Meta",IF(ISBLANK(K55),"Introducir Resultado",IF(K55&gt;=J55,"Meta Conseguida","Meta Non Conseguida"))))</f>
        <v>Meta Conseguida</v>
      </c>
      <c r="N55" s="317"/>
      <c r="O55" s="414"/>
      <c r="P55" s="425" t="str">
        <f t="shared" ref="P55:P58" si="34">+IF(AND(ISBLANK(N55),ISBLANK(O55)),"Introducir Meta e Resultado",IF(ISBLANK(N55),"Introducir Meta",IF(ISBLANK(O55),"Introducir Resultado",IF(O55&gt;=N55,"Meta Conseguida","Meta Non Conseguida"))))</f>
        <v>Introducir Meta e Resultado</v>
      </c>
    </row>
    <row r="56" spans="1:16" ht="102">
      <c r="A56" s="56" t="s">
        <v>113</v>
      </c>
      <c r="B56" s="88" t="s">
        <v>203</v>
      </c>
      <c r="C56" s="88" t="s">
        <v>21</v>
      </c>
      <c r="D56" s="312" t="s">
        <v>410</v>
      </c>
      <c r="E56" s="400">
        <v>5</v>
      </c>
      <c r="F56" s="334">
        <v>3</v>
      </c>
      <c r="G56" s="414" t="s">
        <v>434</v>
      </c>
      <c r="H56" s="425" t="str">
        <f t="shared" si="32"/>
        <v>Meta Conseguida</v>
      </c>
      <c r="I56" s="214"/>
      <c r="J56" s="334">
        <v>3</v>
      </c>
      <c r="K56" s="414">
        <v>4.43</v>
      </c>
      <c r="L56" s="425" t="str">
        <f t="shared" si="33"/>
        <v>Meta Conseguida</v>
      </c>
      <c r="N56" s="317"/>
      <c r="O56" s="414"/>
      <c r="P56" s="425" t="str">
        <f t="shared" si="34"/>
        <v>Introducir Meta e Resultado</v>
      </c>
    </row>
    <row r="57" spans="1:16" ht="76.5">
      <c r="A57" s="56" t="s">
        <v>114</v>
      </c>
      <c r="B57" s="88" t="s">
        <v>207</v>
      </c>
      <c r="C57" s="88" t="s">
        <v>21</v>
      </c>
      <c r="D57" s="312" t="s">
        <v>411</v>
      </c>
      <c r="E57" s="400">
        <v>5</v>
      </c>
      <c r="F57" s="335">
        <v>3</v>
      </c>
      <c r="G57" s="414">
        <v>4.33</v>
      </c>
      <c r="H57" s="425" t="str">
        <f t="shared" si="32"/>
        <v>Meta Conseguida</v>
      </c>
      <c r="I57" s="214"/>
      <c r="J57" s="335">
        <v>3</v>
      </c>
      <c r="K57" s="414">
        <v>4.33</v>
      </c>
      <c r="L57" s="425" t="str">
        <f t="shared" si="33"/>
        <v>Meta Conseguida</v>
      </c>
      <c r="N57" s="318"/>
      <c r="O57" s="414"/>
      <c r="P57" s="425" t="str">
        <f t="shared" si="34"/>
        <v>Introducir Meta e Resultado</v>
      </c>
    </row>
    <row r="58" spans="1:16" ht="102">
      <c r="A58" s="57" t="s">
        <v>295</v>
      </c>
      <c r="B58" s="88" t="s">
        <v>335</v>
      </c>
      <c r="C58" s="89" t="s">
        <v>21</v>
      </c>
      <c r="D58" s="312" t="s">
        <v>412</v>
      </c>
      <c r="E58" s="400">
        <v>5</v>
      </c>
      <c r="F58" s="336">
        <v>3</v>
      </c>
      <c r="G58" s="414" t="s">
        <v>434</v>
      </c>
      <c r="H58" s="426" t="str">
        <f t="shared" si="32"/>
        <v>Meta Conseguida</v>
      </c>
      <c r="I58" s="214"/>
      <c r="J58" s="336">
        <v>3</v>
      </c>
      <c r="K58" s="414">
        <v>3.86</v>
      </c>
      <c r="L58" s="426" t="str">
        <f t="shared" si="33"/>
        <v>Meta Conseguida</v>
      </c>
      <c r="N58" s="319"/>
      <c r="O58" s="414"/>
      <c r="P58" s="426" t="str">
        <f t="shared" si="34"/>
        <v>Introducir Meta e Resultado</v>
      </c>
    </row>
    <row r="59" spans="1:16" ht="37.5">
      <c r="A59" s="98" t="s">
        <v>99</v>
      </c>
      <c r="B59" s="93" t="s">
        <v>296</v>
      </c>
      <c r="C59" s="93" t="s">
        <v>22</v>
      </c>
      <c r="D59" s="311" t="s">
        <v>336</v>
      </c>
      <c r="E59" s="399">
        <v>5</v>
      </c>
      <c r="F59" s="412">
        <f>+COUNTA(F60:F63)</f>
        <v>4</v>
      </c>
      <c r="G59" s="413">
        <f>+COUNTIF(H60:H63,"Meta Conseguida")</f>
        <v>4</v>
      </c>
      <c r="H59" s="374" t="str">
        <f>+IF((G59+F59)=0,"Introducir Meta e Resultado",IF(COUNTA(G60:G63)=0,"Indicador Sen Resultados",IF(F59=0,"Indicador Sen Meta",IF(G59=0,"Ningunha Meta Alcanzada",IF(G59&gt;=F59,"Meta Totalmente Alcanzada",IF(G59&gt;0,"Meta Parcialmente Alcanzada"))))))</f>
        <v>Meta Totalmente Alcanzada</v>
      </c>
      <c r="I59" s="375"/>
      <c r="J59" s="412">
        <f>+COUNTA(J60:J63)</f>
        <v>4</v>
      </c>
      <c r="K59" s="411">
        <f>+COUNTIF(L60:L63,"Meta Conseguida")</f>
        <v>3</v>
      </c>
      <c r="L59" s="374" t="str">
        <f>+IF((K59+J59)=0,"Introducir Meta e Resultado",IF(COUNTA(K60:K63)=0,"Indicador Sen Resultados",IF(J59=0,"Indicador Sen Meta",IF(K59=0,"Ningunha Meta Alcanzada",IF(K59&gt;=J59,"Meta Totalmente Alcanzada",IF(K59&gt;0,"Meta Parcialmente Alcanzada"))))))</f>
        <v>Meta Parcialmente Alcanzada</v>
      </c>
      <c r="N59" s="412">
        <f>+COUNTA(N60:N63)</f>
        <v>0</v>
      </c>
      <c r="O59" s="411">
        <f>+COUNTIF(P60:P63,"Meta Conseguida")</f>
        <v>0</v>
      </c>
      <c r="P59" s="374" t="str">
        <f>+IF((O59+N59)=0,"Introducir Meta e Resultado",IF(COUNTA(O60:O63)=0,"Indicador Sen Resultados",IF(N59=0,"Indicador Sen Meta",IF(O59=0,"Ningunha Meta Alcanzada",IF(O59&gt;=N59,"Meta Totalmente Alcanzada",IF(O59&gt;0,"Meta Parcialmente Alcanzada"))))))</f>
        <v>Introducir Meta e Resultado</v>
      </c>
    </row>
    <row r="60" spans="1:16" ht="76.5">
      <c r="A60" s="56" t="s">
        <v>115</v>
      </c>
      <c r="B60" s="88" t="s">
        <v>212</v>
      </c>
      <c r="C60" s="88" t="s">
        <v>22</v>
      </c>
      <c r="D60" s="312" t="s">
        <v>413</v>
      </c>
      <c r="E60" s="400">
        <v>5</v>
      </c>
      <c r="F60" s="334">
        <v>3</v>
      </c>
      <c r="G60" s="414">
        <v>3.5</v>
      </c>
      <c r="H60" s="425" t="str">
        <f t="shared" si="32"/>
        <v>Meta Conseguida</v>
      </c>
      <c r="I60" s="214"/>
      <c r="J60" s="334">
        <v>3</v>
      </c>
      <c r="K60" s="414">
        <v>2</v>
      </c>
      <c r="L60" s="425" t="str">
        <f t="shared" ref="L60:L63" si="35">+IF(AND(ISBLANK(J60),ISBLANK(K60)),"Introducir Meta e Resultado",IF(ISBLANK(J60),"Introducir Meta",IF(ISBLANK(K60),"Introducir Resultado",IF(K60&gt;=J60,"Meta Conseguida","Meta Non Conseguida"))))</f>
        <v>Meta Non Conseguida</v>
      </c>
      <c r="N60" s="317"/>
      <c r="O60" s="414"/>
      <c r="P60" s="425" t="str">
        <f t="shared" ref="P60:P63" si="36">+IF(AND(ISBLANK(N60),ISBLANK(O60)),"Introducir Meta e Resultado",IF(ISBLANK(N60),"Introducir Meta",IF(ISBLANK(O60),"Introducir Resultado",IF(O60&gt;=N60,"Meta Conseguida","Meta Non Conseguida"))))</f>
        <v>Introducir Meta e Resultado</v>
      </c>
    </row>
    <row r="61" spans="1:16" ht="76.5">
      <c r="A61" s="56" t="s">
        <v>116</v>
      </c>
      <c r="B61" s="88" t="s">
        <v>322</v>
      </c>
      <c r="C61" s="88" t="s">
        <v>22</v>
      </c>
      <c r="D61" s="312" t="s">
        <v>414</v>
      </c>
      <c r="E61" s="400">
        <v>5</v>
      </c>
      <c r="F61" s="334">
        <v>3</v>
      </c>
      <c r="G61" s="414" t="s">
        <v>434</v>
      </c>
      <c r="H61" s="425" t="str">
        <f t="shared" si="32"/>
        <v>Meta Conseguida</v>
      </c>
      <c r="I61" s="214"/>
      <c r="J61" s="334">
        <v>3</v>
      </c>
      <c r="K61" s="414">
        <v>4.43</v>
      </c>
      <c r="L61" s="425" t="str">
        <f t="shared" si="35"/>
        <v>Meta Conseguida</v>
      </c>
      <c r="N61" s="317"/>
      <c r="O61" s="414"/>
      <c r="P61" s="425" t="str">
        <f t="shared" si="36"/>
        <v>Introducir Meta e Resultado</v>
      </c>
    </row>
    <row r="62" spans="1:16" ht="76.5">
      <c r="A62" s="56" t="s">
        <v>298</v>
      </c>
      <c r="B62" s="88" t="s">
        <v>297</v>
      </c>
      <c r="C62" s="88" t="s">
        <v>22</v>
      </c>
      <c r="D62" s="312" t="s">
        <v>415</v>
      </c>
      <c r="E62" s="400">
        <v>5</v>
      </c>
      <c r="F62" s="334">
        <v>3</v>
      </c>
      <c r="G62" s="414">
        <v>4.5</v>
      </c>
      <c r="H62" s="425" t="str">
        <f t="shared" si="32"/>
        <v>Meta Conseguida</v>
      </c>
      <c r="I62" s="214"/>
      <c r="J62" s="334">
        <v>3</v>
      </c>
      <c r="K62" s="414">
        <v>4.67</v>
      </c>
      <c r="L62" s="425" t="str">
        <f t="shared" si="35"/>
        <v>Meta Conseguida</v>
      </c>
      <c r="N62" s="317"/>
      <c r="O62" s="414"/>
      <c r="P62" s="425" t="str">
        <f t="shared" si="36"/>
        <v>Introducir Meta e Resultado</v>
      </c>
    </row>
    <row r="63" spans="1:16" ht="76.5">
      <c r="A63" s="57" t="s">
        <v>323</v>
      </c>
      <c r="B63" s="88" t="s">
        <v>299</v>
      </c>
      <c r="C63" s="89" t="s">
        <v>22</v>
      </c>
      <c r="D63" s="314" t="s">
        <v>416</v>
      </c>
      <c r="E63" s="400">
        <v>5</v>
      </c>
      <c r="F63" s="334">
        <v>3</v>
      </c>
      <c r="G63" s="414">
        <v>4.5</v>
      </c>
      <c r="H63" s="426" t="str">
        <f t="shared" si="32"/>
        <v>Meta Conseguida</v>
      </c>
      <c r="I63" s="214"/>
      <c r="J63" s="334">
        <v>3</v>
      </c>
      <c r="K63" s="414">
        <v>4</v>
      </c>
      <c r="L63" s="426" t="str">
        <f t="shared" si="35"/>
        <v>Meta Conseguida</v>
      </c>
      <c r="N63" s="317"/>
      <c r="O63" s="414"/>
      <c r="P63" s="426" t="str">
        <f t="shared" si="36"/>
        <v>Introducir Meta e Resultado</v>
      </c>
    </row>
    <row r="64" spans="1:16" ht="76.5">
      <c r="A64" s="99" t="s">
        <v>160</v>
      </c>
      <c r="B64" s="455" t="s">
        <v>222</v>
      </c>
      <c r="C64" s="92" t="s">
        <v>23</v>
      </c>
      <c r="D64" s="280" t="s">
        <v>467</v>
      </c>
      <c r="E64" s="402">
        <v>5</v>
      </c>
      <c r="F64" s="447" t="s">
        <v>434</v>
      </c>
      <c r="G64" s="337">
        <v>0.1</v>
      </c>
      <c r="H64" s="427" t="str">
        <f>+IF(AND(ISBLANK(F64),ISBLANK(G64)),"Introducir Meta e Resultado",IF(ISBLANK(F64),"Indicador sen Meta",IF(ISBLANK(G64),"Introducir Resultado",IF(G64&gt;=F64,"Meta Conseguida","Meta Non Conseguida"))))</f>
        <v>Meta Non Conseguida</v>
      </c>
      <c r="I64" s="3"/>
      <c r="J64" s="469">
        <v>0.03</v>
      </c>
      <c r="K64" s="337">
        <v>0.02</v>
      </c>
      <c r="L64" s="427" t="str">
        <f>+IF(AND(ISBLANK(J64),ISBLANK(K64)),"Introducir Meta e Resultado",IF(ISBLANK(J64),"Indicador sen Meta",IF(ISBLANK(K64),"Introducir Resultado",IF(K64&gt;=J64,"Meta Conseguida","Meta Non Conseguida"))))</f>
        <v>Meta Non Conseguida</v>
      </c>
      <c r="N64" s="281"/>
      <c r="O64" s="320"/>
      <c r="P64" s="427" t="str">
        <f>+IF(AND(ISBLANK(N64),ISBLANK(O64)),"Introducir Meta e Resultado",IF(ISBLANK(N64),"Indicador sen Meta",IF(ISBLANK(O64),"Introducir Resultado",IF(O64&gt;=N64,"Meta Conseguida","Meta Non Conseguida"))))</f>
        <v>Introducir Meta e Resultado</v>
      </c>
    </row>
    <row r="65" spans="1:16" ht="37.5">
      <c r="A65" s="98" t="s">
        <v>100</v>
      </c>
      <c r="B65" s="93" t="s">
        <v>24</v>
      </c>
      <c r="C65" s="93" t="s">
        <v>170</v>
      </c>
      <c r="D65" s="311" t="s">
        <v>319</v>
      </c>
      <c r="E65" s="399">
        <v>2</v>
      </c>
      <c r="F65" s="412">
        <f>+COUNTA(F66:F69)</f>
        <v>4</v>
      </c>
      <c r="G65" s="413">
        <f>+COUNTIF(H66:H69,"Meta Conseguida")</f>
        <v>4</v>
      </c>
      <c r="H65" s="374" t="str">
        <f>+IF((G65+F65)=0,"Introducir Meta e Resultado",IF(COUNTA(G66:G69)=0,"Indicador Sen Resultados",IF(F65=0,"Indicador Sen Meta",IF(G65=0,"Ningunha Meta Alcanzada",IF(G65&gt;=F65,"Meta Totalmente Alcanzada",IF(G65&gt;0,"Meta Parcialmente Alcanzada"))))))</f>
        <v>Meta Totalmente Alcanzada</v>
      </c>
      <c r="I65" s="375"/>
      <c r="J65" s="412">
        <f>+COUNTA(J66:J69)</f>
        <v>4</v>
      </c>
      <c r="K65" s="411">
        <f>+COUNTIF(L66:L69,"Meta Conseguida")</f>
        <v>4</v>
      </c>
      <c r="L65" s="374" t="str">
        <f>+IF((K65+J65)=0,"Introducir Meta e Resultado",IF(COUNTA(K66:K69)=0,"Indicador Sen Resultados",IF(J65=0,"Indicador Sen Meta",IF(K65=0,"Ningunha Meta Alcanzada",IF(K65&gt;=J65,"Meta Totalmente Alcanzada",IF(K65&gt;0,"Meta Parcialmente Alcanzada"))))))</f>
        <v>Meta Totalmente Alcanzada</v>
      </c>
      <c r="N65" s="412">
        <f>+COUNTA(N66:N69)</f>
        <v>0</v>
      </c>
      <c r="O65" s="411">
        <f>+COUNTIF(P66:P69,"Meta Conseguida")</f>
        <v>0</v>
      </c>
      <c r="P65" s="374" t="str">
        <f>+IF((O65+N65)=0,"Introducir Meta e Resultado",IF(COUNTA(O66:O69)=0,"Indicador Sen Resultados",IF(N65=0,"Indicador Sen Meta",IF(O65=0,"Ningunha Meta Alcanzada",IF(O65&gt;=N65,"Meta Totalmente Alcanzada",IF(O65&gt;0,"Meta Parcialmente Alcanzada"))))))</f>
        <v>Introducir Meta e Resultado</v>
      </c>
    </row>
    <row r="66" spans="1:16" ht="76.5">
      <c r="A66" s="56" t="s">
        <v>117</v>
      </c>
      <c r="B66" s="88" t="s">
        <v>211</v>
      </c>
      <c r="C66" s="88" t="s">
        <v>170</v>
      </c>
      <c r="D66" s="312" t="s">
        <v>417</v>
      </c>
      <c r="E66" s="400">
        <v>2</v>
      </c>
      <c r="F66" s="334">
        <v>3</v>
      </c>
      <c r="G66" s="414">
        <v>3.3333333333333335</v>
      </c>
      <c r="H66" s="425" t="str">
        <f t="shared" ref="H66:H69" si="37">+IF(AND(ISBLANK(F66),ISBLANK(G66)),"Introducir Meta e Resultado",IF(ISBLANK(F66),"Introducir Meta",IF(ISBLANK(G66),"Introducir Resultado",IF(G66&gt;=F66,"Meta Conseguida","Meta Non Conseguida"))))</f>
        <v>Meta Conseguida</v>
      </c>
      <c r="I66" s="214"/>
      <c r="J66" s="334">
        <v>3</v>
      </c>
      <c r="K66" s="414">
        <v>3.17</v>
      </c>
      <c r="L66" s="425" t="str">
        <f t="shared" ref="L66:L69" si="38">+IF(AND(ISBLANK(J66),ISBLANK(K66)),"Introducir Meta e Resultado",IF(ISBLANK(J66),"Introducir Meta",IF(ISBLANK(K66),"Introducir Resultado",IF(K66&gt;=J66,"Meta Conseguida","Meta Non Conseguida"))))</f>
        <v>Meta Conseguida</v>
      </c>
      <c r="N66" s="334"/>
      <c r="O66" s="414"/>
      <c r="P66" s="425" t="str">
        <f t="shared" ref="P66:P69" si="39">+IF(AND(ISBLANK(N66),ISBLANK(O66)),"Introducir Meta e Resultado",IF(ISBLANK(N66),"Introducir Meta",IF(ISBLANK(O66),"Introducir Resultado",IF(O66&gt;=N66,"Meta Conseguida","Meta Non Conseguida"))))</f>
        <v>Introducir Meta e Resultado</v>
      </c>
    </row>
    <row r="67" spans="1:16" ht="49.5" customHeight="1">
      <c r="A67" s="56" t="s">
        <v>118</v>
      </c>
      <c r="B67" s="88" t="s">
        <v>208</v>
      </c>
      <c r="C67" s="88" t="s">
        <v>170</v>
      </c>
      <c r="D67" s="312" t="s">
        <v>418</v>
      </c>
      <c r="E67" s="400">
        <v>2</v>
      </c>
      <c r="F67" s="334">
        <v>3</v>
      </c>
      <c r="G67" s="414" t="s">
        <v>434</v>
      </c>
      <c r="H67" s="425" t="str">
        <f t="shared" si="37"/>
        <v>Meta Conseguida</v>
      </c>
      <c r="I67" s="214"/>
      <c r="J67" s="334">
        <v>3</v>
      </c>
      <c r="K67" s="414">
        <v>4.3600000000000003</v>
      </c>
      <c r="L67" s="425" t="str">
        <f t="shared" si="38"/>
        <v>Meta Conseguida</v>
      </c>
      <c r="N67" s="334"/>
      <c r="O67" s="414"/>
      <c r="P67" s="425" t="str">
        <f t="shared" si="39"/>
        <v>Introducir Meta e Resultado</v>
      </c>
    </row>
    <row r="68" spans="1:16" ht="89.25">
      <c r="A68" s="56" t="s">
        <v>119</v>
      </c>
      <c r="B68" s="88" t="s">
        <v>209</v>
      </c>
      <c r="C68" s="88" t="s">
        <v>170</v>
      </c>
      <c r="D68" s="312" t="s">
        <v>419</v>
      </c>
      <c r="E68" s="400">
        <v>2</v>
      </c>
      <c r="F68" s="334">
        <v>3</v>
      </c>
      <c r="G68" s="414">
        <v>3.42</v>
      </c>
      <c r="H68" s="425" t="str">
        <f t="shared" si="37"/>
        <v>Meta Conseguida</v>
      </c>
      <c r="I68" s="214"/>
      <c r="J68" s="334">
        <v>3</v>
      </c>
      <c r="K68" s="414">
        <v>3.83</v>
      </c>
      <c r="L68" s="425" t="str">
        <f t="shared" si="38"/>
        <v>Meta Conseguida</v>
      </c>
      <c r="N68" s="334"/>
      <c r="O68" s="414"/>
      <c r="P68" s="425" t="str">
        <f t="shared" si="39"/>
        <v>Introducir Meta e Resultado</v>
      </c>
    </row>
    <row r="69" spans="1:16" ht="102">
      <c r="A69" s="57" t="s">
        <v>120</v>
      </c>
      <c r="B69" s="89" t="s">
        <v>337</v>
      </c>
      <c r="C69" s="89" t="s">
        <v>170</v>
      </c>
      <c r="D69" s="312" t="s">
        <v>420</v>
      </c>
      <c r="E69" s="400">
        <v>2</v>
      </c>
      <c r="F69" s="334">
        <v>3</v>
      </c>
      <c r="G69" s="414" t="s">
        <v>434</v>
      </c>
      <c r="H69" s="425" t="str">
        <f t="shared" si="37"/>
        <v>Meta Conseguida</v>
      </c>
      <c r="I69" s="214"/>
      <c r="J69" s="334">
        <v>3</v>
      </c>
      <c r="K69" s="414">
        <v>3.05</v>
      </c>
      <c r="L69" s="425" t="str">
        <f t="shared" si="38"/>
        <v>Meta Conseguida</v>
      </c>
      <c r="N69" s="334"/>
      <c r="O69" s="414"/>
      <c r="P69" s="425" t="str">
        <f t="shared" si="39"/>
        <v>Introducir Meta e Resultado</v>
      </c>
    </row>
    <row r="70" spans="1:16" ht="25.5">
      <c r="A70" s="99" t="s">
        <v>104</v>
      </c>
      <c r="B70" s="100" t="s">
        <v>282</v>
      </c>
      <c r="C70" s="100" t="s">
        <v>28</v>
      </c>
      <c r="D70" s="302" t="s">
        <v>283</v>
      </c>
      <c r="E70" s="403">
        <v>3</v>
      </c>
      <c r="F70" s="303" t="s">
        <v>173</v>
      </c>
      <c r="G70" s="320">
        <v>1</v>
      </c>
      <c r="H70" s="427" t="str">
        <f>+IF(ISBLANK(G70),"Introducir Resultado","Indicador Completado")</f>
        <v>Indicador Completado</v>
      </c>
      <c r="I70" s="3"/>
      <c r="J70" s="303" t="s">
        <v>173</v>
      </c>
      <c r="K70" s="304"/>
      <c r="L70" s="427" t="str">
        <f>+IF(ISBLANK(K70),"Introducir Resultado","Indicador Completado")</f>
        <v>Introducir Resultado</v>
      </c>
      <c r="N70" s="303" t="s">
        <v>173</v>
      </c>
      <c r="O70" s="304"/>
      <c r="P70" s="427" t="str">
        <f>+IF(ISBLANK(O70),"Introducir Resultado","Indicador Completado")</f>
        <v>Introducir Resultado</v>
      </c>
    </row>
    <row r="71" spans="1:16" ht="76.5">
      <c r="A71" s="99" t="s">
        <v>105</v>
      </c>
      <c r="B71" s="100" t="s">
        <v>179</v>
      </c>
      <c r="C71" s="100" t="s">
        <v>30</v>
      </c>
      <c r="D71" s="302" t="s">
        <v>421</v>
      </c>
      <c r="E71" s="365">
        <v>7</v>
      </c>
      <c r="F71" s="281">
        <v>6</v>
      </c>
      <c r="G71" s="320">
        <v>8.1364444096883126</v>
      </c>
      <c r="H71" s="427" t="str">
        <f>+IF(AND(ISBLANK(F71),ISBLANK(G71)),"Introducir Meta e Resultado",IF(ISBLANK(F71),"Indicador sen Meta",IF(ISBLANK(G71),"Introducir Resultado",IF(G71&gt;=F71,"Meta Conseguida","Meta Non Conseguida"))))</f>
        <v>Meta Conseguida</v>
      </c>
      <c r="I71" s="3"/>
      <c r="J71" s="281">
        <v>3</v>
      </c>
      <c r="K71" s="320">
        <v>8.31</v>
      </c>
      <c r="L71" s="427" t="str">
        <f>+IF(AND(ISBLANK(J71),ISBLANK(K71)),"Introducir Meta e Resultado",IF(ISBLANK(J71),"Indicador sen Meta",IF(ISBLANK(K71),"Introducir Resultado",IF(K71&gt;=J71,"Meta Conseguida","Meta Non Conseguida"))))</f>
        <v>Meta Conseguida</v>
      </c>
      <c r="N71" s="281"/>
      <c r="O71" s="320"/>
      <c r="P71" s="427" t="str">
        <f>+IF(AND(ISBLANK(N71),ISBLANK(O71)),"Introducir Meta e Resultado",IF(ISBLANK(N71),"Indicador sen Meta",IF(ISBLANK(O71),"Introducir Resultado",IF(O71&gt;=N71,"Meta Conseguida","Meta Non Conseguida"))))</f>
        <v>Introducir Meta e Resultado</v>
      </c>
    </row>
    <row r="72" spans="1:16" ht="25.5">
      <c r="A72" s="453" t="s">
        <v>106</v>
      </c>
      <c r="B72" s="100" t="s">
        <v>223</v>
      </c>
      <c r="C72" s="100" t="s">
        <v>22</v>
      </c>
      <c r="D72" s="302" t="s">
        <v>308</v>
      </c>
      <c r="E72" s="403">
        <v>5</v>
      </c>
      <c r="F72" s="303" t="s">
        <v>173</v>
      </c>
      <c r="G72" s="320">
        <v>2</v>
      </c>
      <c r="H72" s="427" t="str">
        <f>+IF(ISBLANK(G72),"Introducir Resultado","Indicador Completado")</f>
        <v>Indicador Completado</v>
      </c>
      <c r="I72" s="3"/>
      <c r="J72" s="303" t="s">
        <v>173</v>
      </c>
      <c r="K72" s="456">
        <v>90</v>
      </c>
      <c r="L72" s="427" t="str">
        <f>+IF(ISBLANK(K72),"Introducir Resultado","Indicador Completado")</f>
        <v>Indicador Completado</v>
      </c>
      <c r="N72" s="321" t="s">
        <v>173</v>
      </c>
      <c r="O72" s="322"/>
      <c r="P72" s="427" t="str">
        <f>+IF(ISBLANK(O72),"Introducir Resultado","Indicador Completado")</f>
        <v>Introducir Resultado</v>
      </c>
    </row>
    <row r="73" spans="1:16" ht="51">
      <c r="A73" s="99" t="s">
        <v>107</v>
      </c>
      <c r="B73" s="100" t="s">
        <v>253</v>
      </c>
      <c r="C73" s="100" t="s">
        <v>22</v>
      </c>
      <c r="D73" s="302" t="s">
        <v>300</v>
      </c>
      <c r="E73" s="403">
        <v>5</v>
      </c>
      <c r="F73" s="281">
        <v>3</v>
      </c>
      <c r="G73" s="320">
        <v>3.5</v>
      </c>
      <c r="H73" s="427" t="str">
        <f>+IF(AND(ISBLANK(F73),ISBLANK(G73)),"Introducir Meta e Resultado",IF(ISBLANK(F73),"Indicador sen Meta",IF(ISBLANK(G73),"Introducir Resultado",IF(G73&gt;=F73,"Meta Conseguida","Meta Non Conseguida"))))</f>
        <v>Meta Conseguida</v>
      </c>
      <c r="I73" s="3"/>
      <c r="J73" s="281">
        <v>3</v>
      </c>
      <c r="K73" s="320"/>
      <c r="L73" s="427" t="str">
        <f>+IF(AND(ISBLANK(J73),ISBLANK(K73)),"Introducir Meta e Resultado",IF(ISBLANK(J73),"Indicador sen Meta",IF(ISBLANK(K73),"Introducir Resultado",IF(K73&gt;=J73,"Meta Conseguida","Meta Non Conseguida"))))</f>
        <v>Introducir Resultado</v>
      </c>
      <c r="N73" s="281"/>
      <c r="O73" s="320"/>
      <c r="P73" s="427" t="str">
        <f>+IF(AND(ISBLANK(N73),ISBLANK(O73)),"Introducir Meta e Resultado",IF(ISBLANK(N73),"Indicador sen Meta",IF(ISBLANK(O73),"Introducir Resultado",IF(O73&gt;=N73,"Meta Conseguida","Meta Non Conseguida"))))</f>
        <v>Introducir Meta e Resultado</v>
      </c>
    </row>
    <row r="74" spans="1:16" ht="76.5">
      <c r="A74" s="99" t="s">
        <v>108</v>
      </c>
      <c r="B74" s="100" t="s">
        <v>210</v>
      </c>
      <c r="C74" s="100" t="s">
        <v>23</v>
      </c>
      <c r="D74" s="302" t="s">
        <v>422</v>
      </c>
      <c r="E74" s="365">
        <v>5</v>
      </c>
      <c r="F74" s="281">
        <v>3</v>
      </c>
      <c r="G74" s="248">
        <v>3.6666666666666665</v>
      </c>
      <c r="H74" s="361" t="str">
        <f>+IF(AND(ISBLANK(F74),ISBLANK(G74)),"Introducir Meta e Resultado",IF(ISBLANK(F74),"Indicador Sen Meta",IF(ISBLANK(G74),"Introducir Resultado",IF(G74&gt;=F74,"Meta Conseguida","Meta Non Conseguida"))))</f>
        <v>Meta Conseguida</v>
      </c>
      <c r="J74" s="272"/>
      <c r="K74" s="452" t="s">
        <v>484</v>
      </c>
      <c r="L74" s="361" t="str">
        <f>+IF(AND(ISBLANK(J74),ISBLANK(K74)),"Introducir Meta e Resultado",IF(ISBLANK(J74),"Indicador Sen Meta",IF(ISBLANK(K74),"Introducir Resultado",IF(K74&gt;=J74,"Meta Conseguida","Meta Non Conseguida"))))</f>
        <v>Indicador Sen Meta</v>
      </c>
      <c r="N74" s="272"/>
      <c r="O74" s="273"/>
      <c r="P74" s="361" t="str">
        <f>+IF(AND(ISBLANK(N74),ISBLANK(O74)),"Introducir Meta e Resultado",IF(ISBLANK(N74),"Indicador Sen Meta",IF(ISBLANK(O74),"Introducir Resultado",IF(O74&gt;=N74,"Meta Conseguida","Meta Non Conseguida"))))</f>
        <v>Introducir Meta e Resultado</v>
      </c>
    </row>
    <row r="75" spans="1:16" ht="37.5">
      <c r="A75" s="98" t="s">
        <v>109</v>
      </c>
      <c r="B75" s="93" t="s">
        <v>301</v>
      </c>
      <c r="C75" s="93" t="s">
        <v>9</v>
      </c>
      <c r="D75" s="311" t="s">
        <v>320</v>
      </c>
      <c r="E75" s="399">
        <v>4</v>
      </c>
      <c r="F75" s="412">
        <f>+COUNTA(F76:F79)</f>
        <v>4</v>
      </c>
      <c r="G75" s="413">
        <f>+COUNTIF(H76:H79,"Meta Conseguida")</f>
        <v>4</v>
      </c>
      <c r="H75" s="374" t="str">
        <f>+IF((G75+F75)=0,"Introducir Meta e Resultado",IF(COUNTA(G76:G79)=0,"Indicador Sen Resultados",IF(F75=0,"Indicador Sen Meta",IF(G75=0,"Ningunha Meta Alcanzada",IF(G75&gt;=F75,"Meta Totalmente Alcanzada",IF(G75&gt;0,"Meta Parcialmente Alcanzada"))))))</f>
        <v>Meta Totalmente Alcanzada</v>
      </c>
      <c r="I75" s="375"/>
      <c r="J75" s="412">
        <f>+COUNTA(J76:J79)</f>
        <v>4</v>
      </c>
      <c r="K75" s="411">
        <f>+COUNTIF(L76:L79,"Meta Conseguida")</f>
        <v>3</v>
      </c>
      <c r="L75" s="374" t="str">
        <f>+IF((K75+J75)=0,"Introducir Meta e Resultado",IF(COUNTA(K76:K79)=0,"Indicador Sen Resultados",IF(J75=0,"Indicador Sen Meta",IF(K75=0,"Ningunha Meta Alcanzada",IF(K75&gt;=J75,"Meta Totalmente Alcanzada",IF(K75&gt;0,"Meta Parcialmente Alcanzada"))))))</f>
        <v>Meta Parcialmente Alcanzada</v>
      </c>
      <c r="N75" s="412">
        <f>+COUNTA(N76:N79)</f>
        <v>0</v>
      </c>
      <c r="O75" s="411">
        <f>+COUNTIF(P76:P79,"Meta Conseguida")</f>
        <v>0</v>
      </c>
      <c r="P75" s="374" t="str">
        <f>+IF((O75+N75)=0,"Introducir Meta e Resultado",IF(COUNTA(O76:O79)=0,"Indicador Sen Resultados",IF(N75=0,"Indicador Sen Meta",IF(O75=0,"Ningunha Meta Alcanzada",IF(O75&gt;=N75,"Meta Totalmente Alcanzada",IF(O75&gt;0,"Meta Parcialmente Alcanzada"))))))</f>
        <v>Introducir Meta e Resultado</v>
      </c>
    </row>
    <row r="76" spans="1:16" ht="76.5">
      <c r="A76" s="56" t="s">
        <v>146</v>
      </c>
      <c r="B76" s="88" t="s">
        <v>215</v>
      </c>
      <c r="C76" s="65" t="s">
        <v>9</v>
      </c>
      <c r="D76" s="312" t="s">
        <v>423</v>
      </c>
      <c r="E76" s="400">
        <v>4</v>
      </c>
      <c r="F76" s="334">
        <v>3</v>
      </c>
      <c r="G76" s="414">
        <v>4.5</v>
      </c>
      <c r="H76" s="425" t="str">
        <f t="shared" ref="H76:H79" si="40">+IF(AND(ISBLANK(F76),ISBLANK(G76)),"Introducir Meta e Resultado",IF(ISBLANK(F76),"Introducir Meta",IF(ISBLANK(G76),"Introducir Resultado",IF(G76&gt;=F76,"Meta Conseguida","Meta Non Conseguida"))))</f>
        <v>Meta Conseguida</v>
      </c>
      <c r="I76" s="214"/>
      <c r="J76" s="334">
        <v>3</v>
      </c>
      <c r="K76" s="414">
        <v>4</v>
      </c>
      <c r="L76" s="425" t="str">
        <f t="shared" ref="L76:L79" si="41">+IF(AND(ISBLANK(J76),ISBLANK(K76)),"Introducir Meta e Resultado",IF(ISBLANK(J76),"Introducir Meta",IF(ISBLANK(K76),"Introducir Resultado",IF(K76&gt;=J76,"Meta Conseguida","Meta Non Conseguida"))))</f>
        <v>Meta Conseguida</v>
      </c>
      <c r="N76" s="334"/>
      <c r="O76" s="414"/>
      <c r="P76" s="425" t="str">
        <f t="shared" ref="P76:P79" si="42">+IF(AND(ISBLANK(N76),ISBLANK(O76)),"Introducir Meta e Resultado",IF(ISBLANK(N76),"Introducir Meta",IF(ISBLANK(O76),"Introducir Resultado",IF(O76&gt;=N76,"Meta Conseguida","Meta Non Conseguida"))))</f>
        <v>Introducir Meta e Resultado</v>
      </c>
    </row>
    <row r="77" spans="1:16" ht="76.5">
      <c r="A77" s="56" t="s">
        <v>147</v>
      </c>
      <c r="B77" s="88" t="s">
        <v>216</v>
      </c>
      <c r="C77" s="65" t="s">
        <v>9</v>
      </c>
      <c r="D77" s="312" t="s">
        <v>424</v>
      </c>
      <c r="E77" s="400">
        <v>4</v>
      </c>
      <c r="F77" s="334">
        <v>3</v>
      </c>
      <c r="G77" s="414" t="s">
        <v>434</v>
      </c>
      <c r="H77" s="425" t="str">
        <f t="shared" si="40"/>
        <v>Meta Conseguida</v>
      </c>
      <c r="I77" s="214"/>
      <c r="J77" s="334">
        <v>3</v>
      </c>
      <c r="K77" s="414">
        <v>4.09</v>
      </c>
      <c r="L77" s="425" t="str">
        <f t="shared" si="41"/>
        <v>Meta Conseguida</v>
      </c>
      <c r="N77" s="334"/>
      <c r="O77" s="414"/>
      <c r="P77" s="425" t="str">
        <f t="shared" si="42"/>
        <v>Introducir Meta e Resultado</v>
      </c>
    </row>
    <row r="78" spans="1:16" ht="76.5">
      <c r="A78" s="56" t="s">
        <v>171</v>
      </c>
      <c r="B78" s="88" t="s">
        <v>217</v>
      </c>
      <c r="C78" s="65" t="s">
        <v>9</v>
      </c>
      <c r="D78" s="312" t="s">
        <v>425</v>
      </c>
      <c r="E78" s="400">
        <v>4</v>
      </c>
      <c r="F78" s="334">
        <v>3</v>
      </c>
      <c r="G78" s="414">
        <v>4.12</v>
      </c>
      <c r="H78" s="425" t="str">
        <f t="shared" si="40"/>
        <v>Meta Conseguida</v>
      </c>
      <c r="I78" s="214"/>
      <c r="J78" s="334">
        <v>3</v>
      </c>
      <c r="K78" s="414">
        <v>4.17</v>
      </c>
      <c r="L78" s="425" t="str">
        <f t="shared" si="41"/>
        <v>Meta Conseguida</v>
      </c>
      <c r="N78" s="334"/>
      <c r="O78" s="414"/>
      <c r="P78" s="425" t="str">
        <f t="shared" si="42"/>
        <v>Introducir Meta e Resultado</v>
      </c>
    </row>
    <row r="79" spans="1:16" ht="76.5">
      <c r="A79" s="57" t="s">
        <v>172</v>
      </c>
      <c r="B79" s="89" t="s">
        <v>338</v>
      </c>
      <c r="C79" s="64" t="s">
        <v>9</v>
      </c>
      <c r="D79" s="312" t="s">
        <v>426</v>
      </c>
      <c r="E79" s="400">
        <v>4</v>
      </c>
      <c r="F79" s="338">
        <v>3</v>
      </c>
      <c r="G79" s="414" t="s">
        <v>434</v>
      </c>
      <c r="H79" s="426" t="str">
        <f t="shared" si="40"/>
        <v>Meta Conseguida</v>
      </c>
      <c r="I79" s="214"/>
      <c r="J79" s="338">
        <v>3</v>
      </c>
      <c r="K79" s="414">
        <v>2.29</v>
      </c>
      <c r="L79" s="426" t="str">
        <f t="shared" si="41"/>
        <v>Meta Non Conseguida</v>
      </c>
      <c r="N79" s="338"/>
      <c r="O79" s="414"/>
      <c r="P79" s="426" t="str">
        <f t="shared" si="42"/>
        <v>Introducir Meta e Resultado</v>
      </c>
    </row>
    <row r="80" spans="1:16" ht="51">
      <c r="A80" s="99" t="s">
        <v>123</v>
      </c>
      <c r="B80" s="100" t="s">
        <v>127</v>
      </c>
      <c r="C80" s="100" t="s">
        <v>148</v>
      </c>
      <c r="D80" s="323" t="s">
        <v>302</v>
      </c>
      <c r="E80" s="404">
        <v>3</v>
      </c>
      <c r="F80" s="447" t="s">
        <v>434</v>
      </c>
      <c r="G80" s="237">
        <v>1</v>
      </c>
      <c r="H80" s="427" t="str">
        <f>+IF(AND(ISBLANK(F80),ISBLANK(G80)),"Introducir Meta e Resultado",IF(ISBLANK(F80),"Indicador Sen Meta",IF(ISBLANK(G80),"Introducir Resultado",IF(G80&gt;=F80,"Meta Conseguida","Meta Non Conseguida"))))</f>
        <v>Meta Non Conseguida</v>
      </c>
      <c r="J80" s="447">
        <v>0.8</v>
      </c>
      <c r="K80" s="237">
        <v>1</v>
      </c>
      <c r="L80" s="427" t="str">
        <f>+IF(AND(ISBLANK(J80),ISBLANK(K80)),"Introducir Meta e Resultado",IF(ISBLANK(J80),"Indicador Sen Meta",IF(ISBLANK(K80),"Introducir Resultado",IF(K80&gt;=J80,"Meta Conseguida","Meta Non Conseguida"))))</f>
        <v>Meta Conseguida</v>
      </c>
      <c r="N80" s="272"/>
      <c r="O80" s="273"/>
      <c r="P80" s="427" t="str">
        <f>+IF(AND(ISBLANK(N80),ISBLANK(O80)),"Introducir Meta e Resultado",IF(ISBLANK(N80),"Indicador Sen Meta",IF(ISBLANK(O80),"Introducir Resultado",IF(O80&gt;=N80,"Meta Conseguida","Meta Non Conseguida"))))</f>
        <v>Introducir Meta e Resultado</v>
      </c>
    </row>
    <row r="81" spans="1:16" ht="76.5">
      <c r="A81" s="99" t="s">
        <v>124</v>
      </c>
      <c r="B81" s="100" t="s">
        <v>51</v>
      </c>
      <c r="C81" s="100" t="s">
        <v>7</v>
      </c>
      <c r="D81" s="302" t="s">
        <v>427</v>
      </c>
      <c r="E81" s="365">
        <v>4</v>
      </c>
      <c r="F81" s="281">
        <v>3</v>
      </c>
      <c r="G81" s="248">
        <v>4.26</v>
      </c>
      <c r="H81" s="361" t="str">
        <f>+IF(AND(ISBLANK(F81),ISBLANK(G81)),"Introducir Meta e Resultado",IF(ISBLANK(F81),"Indicador Sen Meta",IF(ISBLANK(G81),"Introducir Resultado",IF(G81&gt;=F81,"Meta Conseguida","Meta Non Conseguida"))))</f>
        <v>Meta Conseguida</v>
      </c>
      <c r="J81" s="272"/>
      <c r="K81" s="273">
        <v>4.07</v>
      </c>
      <c r="L81" s="361" t="str">
        <f>+IF(AND(ISBLANK(J81),ISBLANK(K81)),"Introducir Meta e Resultado",IF(ISBLANK(J81),"Indicador Sen Meta",IF(ISBLANK(K81),"Introducir Resultado",IF(K81&gt;=J81,"Meta Conseguida","Meta Non Conseguida"))))</f>
        <v>Indicador Sen Meta</v>
      </c>
      <c r="N81" s="272"/>
      <c r="O81" s="273"/>
      <c r="P81" s="361" t="str">
        <f>+IF(AND(ISBLANK(N81),ISBLANK(O81)),"Introducir Meta e Resultado",IF(ISBLANK(N81),"Indicador Sen Meta",IF(ISBLANK(O81),"Introducir Resultado",IF(O81&gt;=N81,"Meta Conseguida","Meta Non Conseguida"))))</f>
        <v>Introducir Meta e Resultado</v>
      </c>
    </row>
    <row r="82" spans="1:16" ht="37.5">
      <c r="A82" s="98" t="s">
        <v>161</v>
      </c>
      <c r="B82" s="93" t="s">
        <v>254</v>
      </c>
      <c r="C82" s="93" t="s">
        <v>11</v>
      </c>
      <c r="D82" s="311" t="s">
        <v>321</v>
      </c>
      <c r="E82" s="399">
        <v>1</v>
      </c>
      <c r="F82" s="412">
        <f>+COUNTA(F83:F86)</f>
        <v>4</v>
      </c>
      <c r="G82" s="413">
        <f>+COUNTIF(H83:H86,"Meta Conseguida")</f>
        <v>4</v>
      </c>
      <c r="H82" s="374" t="str">
        <f>+IF((G82+F82)=0,"Introducir Meta e Resultado",IF(COUNTA(G83:G86)=0,"Indicador Sen Resultados",IF(F82=0,"Indicador Sen Meta",IF(G82=0,"Ningunha Meta Alcanzada",IF(G82&gt;=F82,"Meta Totalmente Alcanzada",IF(G82&gt;0,"Meta Parcialmente Alcanzada"))))))</f>
        <v>Meta Totalmente Alcanzada</v>
      </c>
      <c r="I82" s="375"/>
      <c r="J82" s="412">
        <f>+COUNTA(J83:J86)</f>
        <v>4</v>
      </c>
      <c r="K82" s="411">
        <f>+COUNTIF(L83:L86,"Meta Conseguida")</f>
        <v>4</v>
      </c>
      <c r="L82" s="374" t="str">
        <f>+IF((K82+J82)=0,"Introducir Meta e Resultado",IF(COUNTA(K83:K86)=0,"Indicador Sen Resultados",IF(J82=0,"Indicador Sen Meta",IF(K82=0,"Ningunha Meta Alcanzada",IF(K82&gt;=J82,"Meta Totalmente Alcanzada",IF(K82&gt;0,"Meta Parcialmente Alcanzada"))))))</f>
        <v>Meta Totalmente Alcanzada</v>
      </c>
      <c r="N82" s="412">
        <f>+COUNTA(N83:N86)</f>
        <v>0</v>
      </c>
      <c r="O82" s="411">
        <f>+COUNTIF(P83:P86,"Meta Conseguida")</f>
        <v>0</v>
      </c>
      <c r="P82" s="374" t="str">
        <f>+IF((O82+N82)=0,"Introducir Meta e Resultado",IF(COUNTA(O83:O86)=0,"Indicador Sen Resultados",IF(N82=0,"Indicador Sen Meta",IF(O82=0,"Ningunha Meta Alcanzada",IF(O82&gt;=N82,"Meta Totalmente Alcanzada",IF(O82&gt;0,"Meta Parcialmente Alcanzada"))))))</f>
        <v>Introducir Meta e Resultado</v>
      </c>
    </row>
    <row r="83" spans="1:16" ht="76.5">
      <c r="A83" s="56" t="s">
        <v>255</v>
      </c>
      <c r="B83" s="88" t="s">
        <v>256</v>
      </c>
      <c r="C83" s="88" t="s">
        <v>11</v>
      </c>
      <c r="D83" s="312" t="s">
        <v>428</v>
      </c>
      <c r="E83" s="400">
        <v>1</v>
      </c>
      <c r="F83" s="334">
        <v>3</v>
      </c>
      <c r="G83" s="414">
        <v>3.1666666666666665</v>
      </c>
      <c r="H83" s="425" t="str">
        <f t="shared" ref="H83:H86" si="43">+IF(AND(ISBLANK(F83),ISBLANK(G83)),"Introducir Meta e Resultado",IF(ISBLANK(F83),"Introducir Meta",IF(ISBLANK(G83),"Introducir Resultado",IF(G83&gt;=F83,"Meta Conseguida","Meta Non Conseguida"))))</f>
        <v>Meta Conseguida</v>
      </c>
      <c r="I83" s="214"/>
      <c r="J83" s="334">
        <v>3</v>
      </c>
      <c r="K83" s="414">
        <v>3.17</v>
      </c>
      <c r="L83" s="425" t="str">
        <f t="shared" ref="L83:L86" si="44">+IF(AND(ISBLANK(J83),ISBLANK(K83)),"Introducir Meta e Resultado",IF(ISBLANK(J83),"Introducir Meta",IF(ISBLANK(K83),"Introducir Resultado",IF(K83&gt;=J83,"Meta Conseguida","Meta Non Conseguida"))))</f>
        <v>Meta Conseguida</v>
      </c>
      <c r="N83" s="334"/>
      <c r="O83" s="414"/>
      <c r="P83" s="425" t="str">
        <f t="shared" ref="P83:P86" si="45">+IF(AND(ISBLANK(N83),ISBLANK(O83)),"Introducir Meta e Resultado",IF(ISBLANK(N83),"Introducir Meta",IF(ISBLANK(O83),"Introducir Resultado",IF(O83&gt;=N83,"Meta Conseguida","Meta Non Conseguida"))))</f>
        <v>Introducir Meta e Resultado</v>
      </c>
    </row>
    <row r="84" spans="1:16" ht="76.5">
      <c r="A84" s="56" t="s">
        <v>257</v>
      </c>
      <c r="B84" s="88" t="s">
        <v>258</v>
      </c>
      <c r="C84" s="88" t="s">
        <v>11</v>
      </c>
      <c r="D84" s="312" t="s">
        <v>429</v>
      </c>
      <c r="E84" s="400">
        <v>1</v>
      </c>
      <c r="F84" s="334">
        <v>3</v>
      </c>
      <c r="G84" s="414" t="s">
        <v>434</v>
      </c>
      <c r="H84" s="425" t="str">
        <f t="shared" si="43"/>
        <v>Meta Conseguida</v>
      </c>
      <c r="I84" s="214"/>
      <c r="J84" s="334">
        <v>3</v>
      </c>
      <c r="K84" s="414">
        <v>4.37</v>
      </c>
      <c r="L84" s="425" t="str">
        <f t="shared" si="44"/>
        <v>Meta Conseguida</v>
      </c>
      <c r="N84" s="334"/>
      <c r="O84" s="414"/>
      <c r="P84" s="425" t="str">
        <f t="shared" si="45"/>
        <v>Introducir Meta e Resultado</v>
      </c>
    </row>
    <row r="85" spans="1:16" ht="89.25">
      <c r="A85" s="56" t="s">
        <v>260</v>
      </c>
      <c r="B85" s="88" t="s">
        <v>259</v>
      </c>
      <c r="C85" s="88" t="s">
        <v>11</v>
      </c>
      <c r="D85" s="312" t="s">
        <v>430</v>
      </c>
      <c r="E85" s="400">
        <v>1</v>
      </c>
      <c r="F85" s="334">
        <v>3</v>
      </c>
      <c r="G85" s="414">
        <v>4.4705882352941178</v>
      </c>
      <c r="H85" s="425" t="str">
        <f t="shared" si="43"/>
        <v>Meta Conseguida</v>
      </c>
      <c r="I85" s="214"/>
      <c r="J85" s="334">
        <v>3</v>
      </c>
      <c r="K85" s="414">
        <v>4.3099999999999996</v>
      </c>
      <c r="L85" s="425" t="str">
        <f t="shared" si="44"/>
        <v>Meta Conseguida</v>
      </c>
      <c r="N85" s="334"/>
      <c r="O85" s="414"/>
      <c r="P85" s="425" t="str">
        <f t="shared" si="45"/>
        <v>Introducir Meta e Resultado</v>
      </c>
    </row>
    <row r="86" spans="1:16" ht="76.5">
      <c r="A86" s="57" t="s">
        <v>260</v>
      </c>
      <c r="B86" s="88" t="s">
        <v>339</v>
      </c>
      <c r="C86" s="89" t="s">
        <v>11</v>
      </c>
      <c r="D86" s="312" t="s">
        <v>431</v>
      </c>
      <c r="E86" s="400">
        <v>1</v>
      </c>
      <c r="F86" s="334">
        <v>3</v>
      </c>
      <c r="G86" s="414" t="s">
        <v>434</v>
      </c>
      <c r="H86" s="425" t="str">
        <f t="shared" si="43"/>
        <v>Meta Conseguida</v>
      </c>
      <c r="I86" s="214"/>
      <c r="J86" s="334">
        <v>3</v>
      </c>
      <c r="K86" s="414">
        <v>3.43</v>
      </c>
      <c r="L86" s="425" t="str">
        <f t="shared" si="44"/>
        <v>Meta Conseguida</v>
      </c>
      <c r="N86" s="334"/>
      <c r="O86" s="414"/>
      <c r="P86" s="425" t="str">
        <f t="shared" si="45"/>
        <v>Introducir Meta e Resultado</v>
      </c>
    </row>
    <row r="87" spans="1:16" ht="63.75">
      <c r="A87" s="102" t="s">
        <v>162</v>
      </c>
      <c r="B87" s="103" t="s">
        <v>218</v>
      </c>
      <c r="C87" s="103" t="s">
        <v>281</v>
      </c>
      <c r="D87" s="324" t="s">
        <v>432</v>
      </c>
      <c r="E87" s="325" t="s">
        <v>173</v>
      </c>
      <c r="F87" s="325" t="s">
        <v>173</v>
      </c>
      <c r="G87" s="282">
        <v>106</v>
      </c>
      <c r="H87" s="427" t="str">
        <f t="shared" ref="H87:H88" si="46">+IF(ISBLANK(G87),"Introducir Resultado","Indicador Completado")</f>
        <v>Indicador Completado</v>
      </c>
      <c r="I87" s="3"/>
      <c r="J87" s="325" t="s">
        <v>173</v>
      </c>
      <c r="K87" s="282">
        <v>102</v>
      </c>
      <c r="L87" s="427" t="str">
        <f t="shared" ref="L87:L88" si="47">+IF(ISBLANK(K87),"Introducir Resultado","Indicador Completado")</f>
        <v>Indicador Completado</v>
      </c>
      <c r="N87" s="325" t="s">
        <v>173</v>
      </c>
      <c r="O87" s="282"/>
      <c r="P87" s="427" t="str">
        <f t="shared" ref="P87:P88" si="48">+IF(ISBLANK(O87),"Introducir Resultado","Indicador Completado")</f>
        <v>Introducir Resultado</v>
      </c>
    </row>
    <row r="88" spans="1:16" ht="76.5">
      <c r="A88" s="102" t="s">
        <v>262</v>
      </c>
      <c r="B88" s="103" t="s">
        <v>163</v>
      </c>
      <c r="C88" s="103" t="s">
        <v>7</v>
      </c>
      <c r="D88" s="324" t="s">
        <v>466</v>
      </c>
      <c r="E88" s="325" t="s">
        <v>173</v>
      </c>
      <c r="F88" s="325" t="s">
        <v>173</v>
      </c>
      <c r="G88" s="282">
        <v>41</v>
      </c>
      <c r="H88" s="427" t="str">
        <f t="shared" si="46"/>
        <v>Indicador Completado</v>
      </c>
      <c r="I88" s="3"/>
      <c r="J88" s="325" t="s">
        <v>173</v>
      </c>
      <c r="K88" s="282">
        <v>21</v>
      </c>
      <c r="L88" s="427" t="str">
        <f t="shared" si="47"/>
        <v>Indicador Completado</v>
      </c>
      <c r="N88" s="325" t="s">
        <v>173</v>
      </c>
      <c r="O88" s="282"/>
      <c r="P88" s="427" t="str">
        <f t="shared" si="48"/>
        <v>Introducir Resultado</v>
      </c>
    </row>
    <row r="89" spans="1:16" s="52" customFormat="1" ht="18.75" customHeight="1">
      <c r="A89" s="233"/>
      <c r="B89" s="234"/>
      <c r="C89" s="234"/>
      <c r="D89" s="326"/>
      <c r="E89" s="405"/>
      <c r="F89" s="239"/>
      <c r="G89" s="327"/>
      <c r="H89" s="27"/>
      <c r="I89" s="2"/>
      <c r="J89" s="239"/>
      <c r="K89" s="327"/>
      <c r="L89" s="27"/>
      <c r="M89" s="2"/>
      <c r="N89" s="239"/>
      <c r="O89" s="327"/>
      <c r="P89" s="27"/>
    </row>
    <row r="92" spans="1:16">
      <c r="A92" s="526"/>
      <c r="B92" s="527"/>
    </row>
    <row r="93" spans="1:16">
      <c r="A93" s="526"/>
      <c r="B93" s="527"/>
    </row>
    <row r="94" spans="1:16">
      <c r="A94" s="526"/>
      <c r="B94" s="527"/>
    </row>
    <row r="95" spans="1:16">
      <c r="A95" s="526"/>
      <c r="B95" s="527"/>
    </row>
    <row r="96" spans="1:16">
      <c r="A96" s="526"/>
      <c r="B96" s="527"/>
    </row>
    <row r="97" spans="1:2">
      <c r="A97" s="526"/>
      <c r="B97" s="527"/>
    </row>
    <row r="98" spans="1:2">
      <c r="A98" s="526"/>
      <c r="B98" s="527"/>
    </row>
    <row r="99" spans="1:2">
      <c r="A99" s="526"/>
      <c r="B99" s="527"/>
    </row>
    <row r="100" spans="1:2">
      <c r="A100" s="526"/>
      <c r="B100" s="527"/>
    </row>
    <row r="101" spans="1:2">
      <c r="A101" s="526"/>
      <c r="B101" s="527"/>
    </row>
  </sheetData>
  <sheetProtection formatCells="0" formatColumns="0" formatRows="0" autoFilter="0"/>
  <autoFilter ref="A5:P88" xr:uid="{00000000-0009-0000-0000-000002000000}"/>
  <mergeCells count="6">
    <mergeCell ref="N4:P4"/>
    <mergeCell ref="A4:B4"/>
    <mergeCell ref="F4:H4"/>
    <mergeCell ref="A2:H2"/>
    <mergeCell ref="C4:D4"/>
    <mergeCell ref="J4:L4"/>
  </mergeCells>
  <conditionalFormatting sqref="G1">
    <cfRule type="cellIs" dxfId="915" priority="6917" operator="greaterThanOrEqual">
      <formula>$F1</formula>
    </cfRule>
    <cfRule type="cellIs" dxfId="914" priority="6915" operator="equal">
      <formula>0</formula>
    </cfRule>
    <cfRule type="cellIs" dxfId="913" priority="6916" operator="lessThan">
      <formula>$F1</formula>
    </cfRule>
  </conditionalFormatting>
  <conditionalFormatting sqref="G7">
    <cfRule type="cellIs" dxfId="912" priority="1083" operator="equal">
      <formula>0</formula>
    </cfRule>
    <cfRule type="cellIs" dxfId="911" priority="1085" operator="greaterThanOrEqual">
      <formula>F7</formula>
    </cfRule>
    <cfRule type="cellIs" dxfId="910" priority="1084" operator="lessThan">
      <formula>F7</formula>
    </cfRule>
  </conditionalFormatting>
  <conditionalFormatting sqref="G8">
    <cfRule type="cellIs" dxfId="909" priority="663" operator="equal">
      <formula>0</formula>
    </cfRule>
    <cfRule type="cellIs" dxfId="908" priority="664" operator="greaterThanOrEqual">
      <formula>F8</formula>
    </cfRule>
    <cfRule type="cellIs" dxfId="907" priority="665" operator="lessThan">
      <formula>F8</formula>
    </cfRule>
  </conditionalFormatting>
  <conditionalFormatting sqref="G9">
    <cfRule type="cellIs" dxfId="906" priority="1070" operator="greaterThanOrEqual">
      <formula>F9</formula>
    </cfRule>
    <cfRule type="cellIs" dxfId="905" priority="1069" operator="lessThan">
      <formula>F9</formula>
    </cfRule>
  </conditionalFormatting>
  <conditionalFormatting sqref="G9:G11">
    <cfRule type="cellIs" dxfId="904" priority="1053" operator="equal">
      <formula>0</formula>
    </cfRule>
  </conditionalFormatting>
  <conditionalFormatting sqref="G10">
    <cfRule type="cellIs" dxfId="903" priority="1054" operator="lessThan">
      <formula>F10</formula>
    </cfRule>
    <cfRule type="cellIs" dxfId="902" priority="1055" operator="greaterThanOrEqual">
      <formula>F10</formula>
    </cfRule>
  </conditionalFormatting>
  <conditionalFormatting sqref="G11">
    <cfRule type="cellIs" dxfId="901" priority="1073" operator="greaterThanOrEqual">
      <formula>$F11</formula>
    </cfRule>
    <cfRule type="cellIs" dxfId="900" priority="1072" operator="lessThan">
      <formula>$F11</formula>
    </cfRule>
  </conditionalFormatting>
  <conditionalFormatting sqref="G12">
    <cfRule type="cellIs" dxfId="899" priority="647" operator="lessThan">
      <formula>F12</formula>
    </cfRule>
    <cfRule type="cellIs" dxfId="898" priority="646" operator="greaterThanOrEqual">
      <formula>F12</formula>
    </cfRule>
    <cfRule type="cellIs" dxfId="897" priority="645" operator="equal">
      <formula>0</formula>
    </cfRule>
  </conditionalFormatting>
  <conditionalFormatting sqref="G13">
    <cfRule type="cellIs" dxfId="896" priority="1045" operator="lessThan">
      <formula>F13</formula>
    </cfRule>
    <cfRule type="cellIs" dxfId="895" priority="1046" operator="greaterThanOrEqual">
      <formula>F13</formula>
    </cfRule>
  </conditionalFormatting>
  <conditionalFormatting sqref="G13:G15">
    <cfRule type="cellIs" dxfId="894" priority="1016" operator="equal">
      <formula>0</formula>
    </cfRule>
  </conditionalFormatting>
  <conditionalFormatting sqref="G14">
    <cfRule type="cellIs" dxfId="893" priority="1042" operator="lessThan">
      <formula>F14</formula>
    </cfRule>
    <cfRule type="cellIs" dxfId="892" priority="1043" operator="greaterThanOrEqual">
      <formula>F14</formula>
    </cfRule>
  </conditionalFormatting>
  <conditionalFormatting sqref="G16">
    <cfRule type="cellIs" dxfId="891" priority="627" operator="equal">
      <formula>0</formula>
    </cfRule>
    <cfRule type="cellIs" dxfId="890" priority="628" operator="greaterThanOrEqual">
      <formula>F16</formula>
    </cfRule>
    <cfRule type="cellIs" dxfId="889" priority="629" operator="lessThan">
      <formula>F16</formula>
    </cfRule>
  </conditionalFormatting>
  <conditionalFormatting sqref="G17">
    <cfRule type="cellIs" dxfId="888" priority="1067" operator="greaterThanOrEqual">
      <formula>F17</formula>
    </cfRule>
    <cfRule type="cellIs" dxfId="887" priority="1066" operator="lessThan">
      <formula>F17</formula>
    </cfRule>
  </conditionalFormatting>
  <conditionalFormatting sqref="G17:G18">
    <cfRule type="cellIs" dxfId="886" priority="1065" operator="equal">
      <formula>0</formula>
    </cfRule>
  </conditionalFormatting>
  <conditionalFormatting sqref="G18">
    <cfRule type="cellIs" dxfId="885" priority="1075" operator="lessThan">
      <formula>F18</formula>
    </cfRule>
    <cfRule type="cellIs" dxfId="884" priority="1076" operator="greaterThanOrEqual">
      <formula>F18</formula>
    </cfRule>
  </conditionalFormatting>
  <conditionalFormatting sqref="G20">
    <cfRule type="cellIs" dxfId="883" priority="609" operator="equal">
      <formula>0</formula>
    </cfRule>
    <cfRule type="cellIs" dxfId="882" priority="610" operator="greaterThanOrEqual">
      <formula>F20</formula>
    </cfRule>
    <cfRule type="cellIs" dxfId="881" priority="611" operator="lessThan">
      <formula>F20</formula>
    </cfRule>
  </conditionalFormatting>
  <conditionalFormatting sqref="G21">
    <cfRule type="cellIs" dxfId="880" priority="1061" operator="greaterThanOrEqual">
      <formula>F21</formula>
    </cfRule>
    <cfRule type="cellIs" dxfId="879" priority="1060" operator="lessThan">
      <formula>F21</formula>
    </cfRule>
  </conditionalFormatting>
  <conditionalFormatting sqref="G21:G22">
    <cfRule type="cellIs" dxfId="878" priority="1056" operator="equal">
      <formula>0</formula>
    </cfRule>
  </conditionalFormatting>
  <conditionalFormatting sqref="G22">
    <cfRule type="cellIs" dxfId="877" priority="1057" operator="lessThan">
      <formula>F22</formula>
    </cfRule>
    <cfRule type="cellIs" dxfId="876" priority="1058" operator="greaterThanOrEqual">
      <formula>F22</formula>
    </cfRule>
  </conditionalFormatting>
  <conditionalFormatting sqref="G24">
    <cfRule type="cellIs" dxfId="875" priority="591" operator="equal">
      <formula>0</formula>
    </cfRule>
    <cfRule type="cellIs" dxfId="874" priority="592" operator="greaterThanOrEqual">
      <formula>F24</formula>
    </cfRule>
    <cfRule type="cellIs" dxfId="873" priority="593" operator="lessThan">
      <formula>F24</formula>
    </cfRule>
  </conditionalFormatting>
  <conditionalFormatting sqref="G25">
    <cfRule type="cellIs" dxfId="872" priority="2060" operator="greaterThanOrEqual">
      <formula>F25</formula>
    </cfRule>
    <cfRule type="cellIs" dxfId="871" priority="2059" operator="lessThan">
      <formula>F25</formula>
    </cfRule>
    <cfRule type="cellIs" dxfId="870" priority="2058" operator="equal">
      <formula>0</formula>
    </cfRule>
  </conditionalFormatting>
  <conditionalFormatting sqref="G26">
    <cfRule type="cellIs" dxfId="869" priority="2062" operator="lessThanOrEqual">
      <formula>F26</formula>
    </cfRule>
    <cfRule type="cellIs" dxfId="868" priority="2063" operator="greaterThan">
      <formula>F26</formula>
    </cfRule>
    <cfRule type="cellIs" dxfId="867" priority="2061" operator="equal">
      <formula>0</formula>
    </cfRule>
  </conditionalFormatting>
  <conditionalFormatting sqref="G27:G30">
    <cfRule type="cellIs" dxfId="866" priority="2046" operator="equal">
      <formula>0</formula>
    </cfRule>
    <cfRule type="cellIs" dxfId="865" priority="2048" operator="greaterThanOrEqual">
      <formula>$F27</formula>
    </cfRule>
    <cfRule type="cellIs" dxfId="864" priority="2047" operator="lessThan">
      <formula>$F27</formula>
    </cfRule>
  </conditionalFormatting>
  <conditionalFormatting sqref="G32">
    <cfRule type="cellIs" dxfId="863" priority="2153" operator="greaterThanOrEqual">
      <formula>F32</formula>
    </cfRule>
    <cfRule type="cellIs" dxfId="862" priority="2152" operator="lessThan">
      <formula>F32</formula>
    </cfRule>
  </conditionalFormatting>
  <conditionalFormatting sqref="G32:G33">
    <cfRule type="cellIs" dxfId="861" priority="2151" operator="equal">
      <formula>0</formula>
    </cfRule>
  </conditionalFormatting>
  <conditionalFormatting sqref="G33">
    <cfRule type="cellIs" dxfId="860" priority="2156" operator="greaterThanOrEqual">
      <formula>F33</formula>
    </cfRule>
    <cfRule type="cellIs" dxfId="859" priority="2155" operator="lessThan">
      <formula>F33</formula>
    </cfRule>
  </conditionalFormatting>
  <conditionalFormatting sqref="G35">
    <cfRule type="cellIs" dxfId="858" priority="2149" operator="lessThan">
      <formula>F35</formula>
    </cfRule>
    <cfRule type="cellIs" dxfId="857" priority="2150" operator="greaterThanOrEqual">
      <formula>F35</formula>
    </cfRule>
  </conditionalFormatting>
  <conditionalFormatting sqref="G35:G36">
    <cfRule type="cellIs" dxfId="856" priority="2142" operator="equal">
      <formula>0</formula>
    </cfRule>
  </conditionalFormatting>
  <conditionalFormatting sqref="G36">
    <cfRule type="cellIs" dxfId="855" priority="2143" operator="lessThan">
      <formula>F36</formula>
    </cfRule>
    <cfRule type="cellIs" dxfId="854" priority="2144" operator="greaterThanOrEqual">
      <formula>F36</formula>
    </cfRule>
  </conditionalFormatting>
  <conditionalFormatting sqref="G37">
    <cfRule type="cellIs" dxfId="853" priority="573" operator="equal">
      <formula>0</formula>
    </cfRule>
    <cfRule type="cellIs" dxfId="852" priority="574" operator="lessThan">
      <formula>$R37</formula>
    </cfRule>
    <cfRule type="cellIs" dxfId="851" priority="575" operator="greaterThanOrEqual">
      <formula>$R37</formula>
    </cfRule>
  </conditionalFormatting>
  <conditionalFormatting sqref="G38:G40">
    <cfRule type="cellIs" dxfId="850" priority="2130" operator="equal">
      <formula>0</formula>
    </cfRule>
    <cfRule type="cellIs" dxfId="849" priority="2131" operator="lessThan">
      <formula>F38</formula>
    </cfRule>
    <cfRule type="cellIs" dxfId="848" priority="2132" operator="greaterThanOrEqual">
      <formula>F38</formula>
    </cfRule>
  </conditionalFormatting>
  <conditionalFormatting sqref="G46">
    <cfRule type="cellIs" dxfId="847" priority="267" operator="equal">
      <formula>0</formula>
    </cfRule>
    <cfRule type="cellIs" dxfId="846" priority="269" operator="greaterThanOrEqual">
      <formula>$R46</formula>
    </cfRule>
    <cfRule type="cellIs" dxfId="845" priority="268" operator="lessThan">
      <formula>$R46</formula>
    </cfRule>
  </conditionalFormatting>
  <conditionalFormatting sqref="G47:G51">
    <cfRule type="cellIs" dxfId="844" priority="227" operator="greaterThanOrEqual">
      <formula>F47</formula>
    </cfRule>
    <cfRule type="cellIs" dxfId="843" priority="226" operator="lessThan">
      <formula>F47</formula>
    </cfRule>
    <cfRule type="cellIs" dxfId="842" priority="225" operator="equal">
      <formula>0</formula>
    </cfRule>
  </conditionalFormatting>
  <conditionalFormatting sqref="G52:G53">
    <cfRule type="cellIs" dxfId="841" priority="758" operator="greaterThan">
      <formula>F52</formula>
    </cfRule>
    <cfRule type="cellIs" dxfId="840" priority="756" operator="equal">
      <formula>0</formula>
    </cfRule>
    <cfRule type="cellIs" dxfId="839" priority="757" operator="lessThanOrEqual">
      <formula>F52</formula>
    </cfRule>
  </conditionalFormatting>
  <conditionalFormatting sqref="G54">
    <cfRule type="cellIs" dxfId="838" priority="539" operator="greaterThanOrEqual">
      <formula>$R54</formula>
    </cfRule>
    <cfRule type="cellIs" dxfId="837" priority="537" operator="equal">
      <formula>0</formula>
    </cfRule>
    <cfRule type="cellIs" dxfId="836" priority="538" operator="lessThan">
      <formula>$R54</formula>
    </cfRule>
  </conditionalFormatting>
  <conditionalFormatting sqref="G55:G58">
    <cfRule type="cellIs" dxfId="835" priority="184" operator="lessThan">
      <formula>F55</formula>
    </cfRule>
    <cfRule type="cellIs" dxfId="834" priority="183" operator="equal">
      <formula>0</formula>
    </cfRule>
    <cfRule type="cellIs" dxfId="833" priority="185" operator="greaterThanOrEqual">
      <formula>F55</formula>
    </cfRule>
  </conditionalFormatting>
  <conditionalFormatting sqref="G59">
    <cfRule type="cellIs" dxfId="832" priority="340" operator="lessThan">
      <formula>$R59</formula>
    </cfRule>
    <cfRule type="cellIs" dxfId="831" priority="341" operator="greaterThanOrEqual">
      <formula>$R59</formula>
    </cfRule>
    <cfRule type="cellIs" dxfId="830" priority="339" operator="equal">
      <formula>0</formula>
    </cfRule>
  </conditionalFormatting>
  <conditionalFormatting sqref="G60:G63">
    <cfRule type="cellIs" dxfId="829" priority="149" operator="greaterThanOrEqual">
      <formula>F60</formula>
    </cfRule>
    <cfRule type="cellIs" dxfId="828" priority="148" operator="lessThan">
      <formula>F60</formula>
    </cfRule>
  </conditionalFormatting>
  <conditionalFormatting sqref="G60:G64">
    <cfRule type="cellIs" dxfId="827" priority="147" operator="equal">
      <formula>0</formula>
    </cfRule>
  </conditionalFormatting>
  <conditionalFormatting sqref="G64">
    <cfRule type="cellIs" dxfId="826" priority="2165" operator="greaterThanOrEqual">
      <formula>F64</formula>
    </cfRule>
    <cfRule type="cellIs" dxfId="825" priority="2164" operator="lessThan">
      <formula>F64</formula>
    </cfRule>
  </conditionalFormatting>
  <conditionalFormatting sqref="G65">
    <cfRule type="cellIs" dxfId="824" priority="321" operator="equal">
      <formula>0</formula>
    </cfRule>
    <cfRule type="cellIs" dxfId="823" priority="322" operator="lessThan">
      <formula>$R65</formula>
    </cfRule>
    <cfRule type="cellIs" dxfId="822" priority="323" operator="greaterThanOrEqual">
      <formula>$R65</formula>
    </cfRule>
  </conditionalFormatting>
  <conditionalFormatting sqref="G66:G69">
    <cfRule type="cellIs" dxfId="821" priority="112" operator="lessThan">
      <formula>F66</formula>
    </cfRule>
    <cfRule type="cellIs" dxfId="820" priority="111" operator="equal">
      <formula>0</formula>
    </cfRule>
    <cfRule type="cellIs" dxfId="819" priority="113" operator="greaterThanOrEqual">
      <formula>F66</formula>
    </cfRule>
  </conditionalFormatting>
  <conditionalFormatting sqref="G71">
    <cfRule type="cellIs" dxfId="818" priority="1880" operator="equal">
      <formula>0</formula>
    </cfRule>
    <cfRule type="cellIs" dxfId="817" priority="1882" operator="greaterThanOrEqual">
      <formula>F71</formula>
    </cfRule>
    <cfRule type="cellIs" dxfId="816" priority="1881" operator="lessThan">
      <formula>F71</formula>
    </cfRule>
  </conditionalFormatting>
  <conditionalFormatting sqref="G73">
    <cfRule type="cellIs" dxfId="815" priority="1878" operator="lessThan">
      <formula>F73</formula>
    </cfRule>
    <cfRule type="cellIs" dxfId="814" priority="1879" operator="greaterThanOrEqual">
      <formula>F73</formula>
    </cfRule>
  </conditionalFormatting>
  <conditionalFormatting sqref="G73:G74">
    <cfRule type="cellIs" dxfId="813" priority="1874" operator="equal">
      <formula>0</formula>
    </cfRule>
  </conditionalFormatting>
  <conditionalFormatting sqref="G74">
    <cfRule type="cellIs" dxfId="812" priority="1876" operator="greaterThanOrEqual">
      <formula>F74</formula>
    </cfRule>
    <cfRule type="cellIs" dxfId="811" priority="1875" operator="lessThan">
      <formula>F74</formula>
    </cfRule>
  </conditionalFormatting>
  <conditionalFormatting sqref="G75">
    <cfRule type="cellIs" dxfId="810" priority="305" operator="greaterThanOrEqual">
      <formula>$R75</formula>
    </cfRule>
    <cfRule type="cellIs" dxfId="809" priority="304" operator="lessThan">
      <formula>$R75</formula>
    </cfRule>
    <cfRule type="cellIs" dxfId="808" priority="303" operator="equal">
      <formula>0</formula>
    </cfRule>
  </conditionalFormatting>
  <conditionalFormatting sqref="G76:G79">
    <cfRule type="cellIs" dxfId="807" priority="76" operator="lessThan">
      <formula>F76</formula>
    </cfRule>
    <cfRule type="cellIs" dxfId="806" priority="77" operator="greaterThanOrEqual">
      <formula>F76</formula>
    </cfRule>
  </conditionalFormatting>
  <conditionalFormatting sqref="G76:G81">
    <cfRule type="cellIs" dxfId="805" priority="75" operator="equal">
      <formula>0</formula>
    </cfRule>
  </conditionalFormatting>
  <conditionalFormatting sqref="G80">
    <cfRule type="cellIs" dxfId="804" priority="1885" operator="greaterThanOrEqual">
      <formula>F80</formula>
    </cfRule>
    <cfRule type="cellIs" dxfId="803" priority="1884" operator="lessThan">
      <formula>F80</formula>
    </cfRule>
  </conditionalFormatting>
  <conditionalFormatting sqref="G81">
    <cfRule type="cellIs" dxfId="802" priority="1872" operator="lessThan">
      <formula>F81</formula>
    </cfRule>
    <cfRule type="cellIs" dxfId="801" priority="1873" operator="greaterThanOrEqual">
      <formula>F81</formula>
    </cfRule>
  </conditionalFormatting>
  <conditionalFormatting sqref="G82">
    <cfRule type="cellIs" dxfId="800" priority="286" operator="lessThan">
      <formula>$R82</formula>
    </cfRule>
    <cfRule type="cellIs" dxfId="799" priority="285" operator="equal">
      <formula>0</formula>
    </cfRule>
    <cfRule type="cellIs" dxfId="798" priority="287" operator="greaterThanOrEqual">
      <formula>$R82</formula>
    </cfRule>
  </conditionalFormatting>
  <conditionalFormatting sqref="G83:G86">
    <cfRule type="cellIs" dxfId="797" priority="39" operator="equal">
      <formula>0</formula>
    </cfRule>
    <cfRule type="cellIs" dxfId="796" priority="41" operator="greaterThanOrEqual">
      <formula>F83</formula>
    </cfRule>
    <cfRule type="cellIs" dxfId="795" priority="40" operator="lessThan">
      <formula>F83</formula>
    </cfRule>
  </conditionalFormatting>
  <conditionalFormatting sqref="H7">
    <cfRule type="cellIs" dxfId="794" priority="745" operator="equal">
      <formula>"Meta Conseguida"</formula>
    </cfRule>
    <cfRule type="cellIs" dxfId="793" priority="746" operator="equal">
      <formula>"Meta non Conseguida"</formula>
    </cfRule>
    <cfRule type="cellIs" dxfId="792" priority="744" operator="equal">
      <formula>"Introducir resultado"</formula>
    </cfRule>
  </conditionalFormatting>
  <conditionalFormatting sqref="H8">
    <cfRule type="cellIs" dxfId="791" priority="654" operator="equal">
      <formula>"Meta Totalmente Alcanzada"</formula>
    </cfRule>
    <cfRule type="cellIs" dxfId="790" priority="655" operator="equal">
      <formula>"Meta Parcialmente Alcanzada"</formula>
    </cfRule>
    <cfRule type="cellIs" dxfId="789" priority="656" operator="equal">
      <formula>"Ningunha Meta Alcanzada"</formula>
    </cfRule>
  </conditionalFormatting>
  <conditionalFormatting sqref="H9:H10">
    <cfRule type="cellIs" dxfId="788" priority="1024" operator="equal">
      <formula>"Meta Conseguida"</formula>
    </cfRule>
    <cfRule type="cellIs" dxfId="787" priority="1023" operator="equal">
      <formula>"Introducir resultado"</formula>
    </cfRule>
    <cfRule type="cellIs" dxfId="786" priority="1025" operator="equal">
      <formula>"Meta non Conseguida"</formula>
    </cfRule>
  </conditionalFormatting>
  <conditionalFormatting sqref="H12">
    <cfRule type="cellIs" dxfId="785" priority="638" operator="equal">
      <formula>"Ningunha Meta Alcanzada"</formula>
    </cfRule>
    <cfRule type="cellIs" dxfId="784" priority="637" operator="equal">
      <formula>"Meta Parcialmente Alcanzada"</formula>
    </cfRule>
    <cfRule type="cellIs" dxfId="783" priority="636" operator="equal">
      <formula>"Meta Totalmente Alcanzada"</formula>
    </cfRule>
  </conditionalFormatting>
  <conditionalFormatting sqref="H13:H14">
    <cfRule type="cellIs" dxfId="782" priority="1018" operator="equal">
      <formula>"Meta Conseguida"</formula>
    </cfRule>
    <cfRule type="cellIs" dxfId="781" priority="1019" operator="equal">
      <formula>"Meta non Conseguida"</formula>
    </cfRule>
  </conditionalFormatting>
  <conditionalFormatting sqref="H13:H15">
    <cfRule type="cellIs" dxfId="780" priority="1013" operator="equal">
      <formula>"Introducir resultado"</formula>
    </cfRule>
  </conditionalFormatting>
  <conditionalFormatting sqref="H15">
    <cfRule type="cellIs" dxfId="779" priority="1015" operator="equal">
      <formula>"Meta no Conseguida"</formula>
    </cfRule>
    <cfRule type="cellIs" dxfId="778" priority="1014" operator="equal">
      <formula>"Resultado Introducido"</formula>
    </cfRule>
  </conditionalFormatting>
  <conditionalFormatting sqref="H16">
    <cfRule type="cellIs" dxfId="777" priority="620" operator="equal">
      <formula>"Ningunha Meta Alcanzada"</formula>
    </cfRule>
    <cfRule type="cellIs" dxfId="776" priority="618" operator="equal">
      <formula>"Meta Totalmente Alcanzada"</formula>
    </cfRule>
    <cfRule type="cellIs" dxfId="775" priority="619" operator="equal">
      <formula>"Meta Parcialmente Alcanzada"</formula>
    </cfRule>
  </conditionalFormatting>
  <conditionalFormatting sqref="H17:H18">
    <cfRule type="cellIs" dxfId="774" priority="1007" operator="equal">
      <formula>"Introducir resultado"</formula>
    </cfRule>
    <cfRule type="cellIs" dxfId="773" priority="1008" operator="equal">
      <formula>"Meta Conseguida"</formula>
    </cfRule>
    <cfRule type="cellIs" dxfId="772" priority="1009" operator="equal">
      <formula>"Meta non Conseguida"</formula>
    </cfRule>
  </conditionalFormatting>
  <conditionalFormatting sqref="H20">
    <cfRule type="cellIs" dxfId="771" priority="601" operator="equal">
      <formula>"Meta Parcialmente Alcanzada"</formula>
    </cfRule>
    <cfRule type="cellIs" dxfId="770" priority="600" operator="equal">
      <formula>"Meta Totalmente Alcanzada"</formula>
    </cfRule>
    <cfRule type="cellIs" dxfId="769" priority="602" operator="equal">
      <formula>"Ningunha Meta Alcanzada"</formula>
    </cfRule>
  </conditionalFormatting>
  <conditionalFormatting sqref="H21:H22">
    <cfRule type="cellIs" dxfId="768" priority="1001" operator="equal">
      <formula>"Introducir resultado"</formula>
    </cfRule>
    <cfRule type="cellIs" dxfId="767" priority="1002" operator="equal">
      <formula>"Meta Conseguida"</formula>
    </cfRule>
    <cfRule type="cellIs" dxfId="766" priority="1003" operator="equal">
      <formula>"Meta non Conseguida"</formula>
    </cfRule>
  </conditionalFormatting>
  <conditionalFormatting sqref="H24">
    <cfRule type="cellIs" dxfId="765" priority="583" operator="equal">
      <formula>"Meta Parcialmente Alcanzada"</formula>
    </cfRule>
    <cfRule type="cellIs" dxfId="764" priority="582" operator="equal">
      <formula>"Meta Totalmente Alcanzada"</formula>
    </cfRule>
    <cfRule type="cellIs" dxfId="763" priority="584" operator="equal">
      <formula>"Ningunha Meta Alcanzada"</formula>
    </cfRule>
  </conditionalFormatting>
  <conditionalFormatting sqref="H25:H30">
    <cfRule type="cellIs" dxfId="762" priority="1916" operator="equal">
      <formula>"Introducir resultado"</formula>
    </cfRule>
    <cfRule type="cellIs" dxfId="761" priority="1917" operator="equal">
      <formula>"Meta Conseguida"</formula>
    </cfRule>
    <cfRule type="cellIs" dxfId="760" priority="1918" operator="equal">
      <formula>"Meta non Conseguida"</formula>
    </cfRule>
  </conditionalFormatting>
  <conditionalFormatting sqref="H32:H33">
    <cfRule type="cellIs" dxfId="759" priority="1913" operator="equal">
      <formula>"Introducir resultado"</formula>
    </cfRule>
    <cfRule type="cellIs" dxfId="758" priority="1914" operator="equal">
      <formula>"Meta Conseguida"</formula>
    </cfRule>
    <cfRule type="cellIs" dxfId="757" priority="1915" operator="equal">
      <formula>"Meta non Conseguida"</formula>
    </cfRule>
  </conditionalFormatting>
  <conditionalFormatting sqref="H35:H36">
    <cfRule type="cellIs" dxfId="756" priority="1922" operator="equal">
      <formula>"Introducir resultado"</formula>
    </cfRule>
    <cfRule type="cellIs" dxfId="755" priority="1923" operator="equal">
      <formula>"Meta Conseguida"</formula>
    </cfRule>
    <cfRule type="cellIs" dxfId="754" priority="1924" operator="equal">
      <formula>"Meta non Conseguida"</formula>
    </cfRule>
  </conditionalFormatting>
  <conditionalFormatting sqref="H37">
    <cfRule type="cellIs" dxfId="753" priority="564" operator="equal">
      <formula>"Meta Totalmente Alcanzada"</formula>
    </cfRule>
    <cfRule type="cellIs" dxfId="752" priority="566" operator="equal">
      <formula>"Ningunha Meta Alcanzada"</formula>
    </cfRule>
    <cfRule type="cellIs" dxfId="751" priority="565" operator="equal">
      <formula>"Meta Parcialmente Alcanzada"</formula>
    </cfRule>
  </conditionalFormatting>
  <conditionalFormatting sqref="H38:H40">
    <cfRule type="cellIs" dxfId="750" priority="2134" operator="equal">
      <formula>"Meta Conseguida"</formula>
    </cfRule>
    <cfRule type="cellIs" dxfId="749" priority="2135" operator="equal">
      <formula>"Meta non Conseguida"</formula>
    </cfRule>
  </conditionalFormatting>
  <conditionalFormatting sqref="H38:H41">
    <cfRule type="cellIs" dxfId="748" priority="2127" operator="equal">
      <formula>"Introducir resultado"</formula>
    </cfRule>
  </conditionalFormatting>
  <conditionalFormatting sqref="H41">
    <cfRule type="cellIs" dxfId="747" priority="2129" operator="equal">
      <formula>"Meta no Conseguida"</formula>
    </cfRule>
    <cfRule type="cellIs" dxfId="746" priority="2128" operator="equal">
      <formula>"Indicador Completado"</formula>
    </cfRule>
  </conditionalFormatting>
  <conditionalFormatting sqref="H46">
    <cfRule type="cellIs" dxfId="745" priority="260" operator="equal">
      <formula>"Ningunha Meta Alcanzada"</formula>
    </cfRule>
    <cfRule type="cellIs" dxfId="744" priority="258" operator="equal">
      <formula>"Meta Totalmente Alcanzada"</formula>
    </cfRule>
    <cfRule type="cellIs" dxfId="743" priority="259" operator="equal">
      <formula>"Meta Parcialmente Alcanzada"</formula>
    </cfRule>
  </conditionalFormatting>
  <conditionalFormatting sqref="H47">
    <cfRule type="cellIs" dxfId="742" priority="2231" operator="equal">
      <formula>"Meta noN Conseguida"</formula>
    </cfRule>
  </conditionalFormatting>
  <conditionalFormatting sqref="H47:H53">
    <cfRule type="cellIs" dxfId="741" priority="774" operator="equal">
      <formula>"Introducir resultado"</formula>
    </cfRule>
    <cfRule type="cellIs" dxfId="740" priority="775" operator="equal">
      <formula>"Meta Conseguida"</formula>
    </cfRule>
  </conditionalFormatting>
  <conditionalFormatting sqref="H48:H53">
    <cfRule type="cellIs" dxfId="739" priority="776" operator="equal">
      <formula>"Meta non Conseguida"</formula>
    </cfRule>
  </conditionalFormatting>
  <conditionalFormatting sqref="H54">
    <cfRule type="cellIs" dxfId="738" priority="349" operator="equal">
      <formula>"Meta Parcialmente Alcanzada"</formula>
    </cfRule>
    <cfRule type="cellIs" dxfId="737" priority="350" operator="equal">
      <formula>"Ningunha Meta Alcanzada"</formula>
    </cfRule>
    <cfRule type="cellIs" dxfId="736" priority="348" operator="equal">
      <formula>"Meta Totalmente Alcanzada"</formula>
    </cfRule>
  </conditionalFormatting>
  <conditionalFormatting sqref="H55:H58">
    <cfRule type="cellIs" dxfId="735" priority="2181" operator="equal">
      <formula>"Introducir resultado"</formula>
    </cfRule>
    <cfRule type="cellIs" dxfId="734" priority="2182" operator="equal">
      <formula>"Meta Conseguida"</formula>
    </cfRule>
    <cfRule type="cellIs" dxfId="733" priority="2183" operator="equal">
      <formula>"Meta non Conseguida"</formula>
    </cfRule>
  </conditionalFormatting>
  <conditionalFormatting sqref="H59">
    <cfRule type="cellIs" dxfId="732" priority="330" operator="equal">
      <formula>"Meta Totalmente Alcanzada"</formula>
    </cfRule>
    <cfRule type="cellIs" dxfId="731" priority="332" operator="equal">
      <formula>"Ningunha Meta Alcanzada"</formula>
    </cfRule>
    <cfRule type="cellIs" dxfId="730" priority="331" operator="equal">
      <formula>"Meta Parcialmente Alcanzada"</formula>
    </cfRule>
  </conditionalFormatting>
  <conditionalFormatting sqref="H60:H64">
    <cfRule type="cellIs" dxfId="729" priority="382" operator="equal">
      <formula>"Meta Conseguida"</formula>
    </cfRule>
    <cfRule type="cellIs" dxfId="728" priority="381" operator="equal">
      <formula>"Introducir resultado"</formula>
    </cfRule>
    <cfRule type="cellIs" dxfId="727" priority="383" operator="equal">
      <formula>"Meta non Conseguida"</formula>
    </cfRule>
  </conditionalFormatting>
  <conditionalFormatting sqref="H65">
    <cfRule type="cellIs" dxfId="726" priority="314" operator="equal">
      <formula>"Ningunha Meta Alcanzada"</formula>
    </cfRule>
    <cfRule type="cellIs" dxfId="725" priority="313" operator="equal">
      <formula>"Meta Parcialmente Alcanzada"</formula>
    </cfRule>
    <cfRule type="cellIs" dxfId="724" priority="312" operator="equal">
      <formula>"Meta Totalmente Alcanzada"</formula>
    </cfRule>
  </conditionalFormatting>
  <conditionalFormatting sqref="H66:H69">
    <cfRule type="cellIs" dxfId="723" priority="2122" operator="equal">
      <formula>"Meta Conseguida"</formula>
    </cfRule>
    <cfRule type="cellIs" dxfId="722" priority="2123" operator="equal">
      <formula>"Meta non Conseguida"</formula>
    </cfRule>
  </conditionalFormatting>
  <conditionalFormatting sqref="H66:H74">
    <cfRule type="cellIs" dxfId="721" priority="396" operator="equal">
      <formula>"Introducir resultado"</formula>
    </cfRule>
  </conditionalFormatting>
  <conditionalFormatting sqref="H70">
    <cfRule type="cellIs" dxfId="720" priority="1905" operator="equal">
      <formula>"Indicador Completado"</formula>
    </cfRule>
    <cfRule type="cellIs" dxfId="719" priority="1906" operator="equal">
      <formula>"Meta no Conseguida"</formula>
    </cfRule>
  </conditionalFormatting>
  <conditionalFormatting sqref="H71">
    <cfRule type="cellIs" dxfId="718" priority="398" operator="equal">
      <formula>"Meta non Conseguida"</formula>
    </cfRule>
    <cfRule type="cellIs" dxfId="717" priority="397" operator="equal">
      <formula>"Meta Conseguida"</formula>
    </cfRule>
  </conditionalFormatting>
  <conditionalFormatting sqref="H72">
    <cfRule type="cellIs" dxfId="716" priority="14" operator="equal">
      <formula>"Meta no Conseguida"</formula>
    </cfRule>
    <cfRule type="cellIs" dxfId="715" priority="13" operator="equal">
      <formula>"Indicador Completado"</formula>
    </cfRule>
  </conditionalFormatting>
  <conditionalFormatting sqref="H73:H74">
    <cfRule type="cellIs" dxfId="714" priority="412" operator="equal">
      <formula>"Meta Conseguida"</formula>
    </cfRule>
    <cfRule type="cellIs" dxfId="713" priority="413" operator="equal">
      <formula>"Meta non Conseguida"</formula>
    </cfRule>
  </conditionalFormatting>
  <conditionalFormatting sqref="H75">
    <cfRule type="cellIs" dxfId="712" priority="295" operator="equal">
      <formula>"Meta Parcialmente Alcanzada"</formula>
    </cfRule>
    <cfRule type="cellIs" dxfId="711" priority="294" operator="equal">
      <formula>"Meta Totalmente Alcanzada"</formula>
    </cfRule>
    <cfRule type="cellIs" dxfId="710" priority="296" operator="equal">
      <formula>"Ningunha Meta Alcanzada"</formula>
    </cfRule>
  </conditionalFormatting>
  <conditionalFormatting sqref="H76:H81">
    <cfRule type="cellIs" dxfId="709" priority="428" operator="equal">
      <formula>"Meta non Conseguida"</formula>
    </cfRule>
    <cfRule type="cellIs" dxfId="708" priority="426" operator="equal">
      <formula>"Introducir resultado"</formula>
    </cfRule>
    <cfRule type="cellIs" dxfId="707" priority="427" operator="equal">
      <formula>"Meta Conseguida"</formula>
    </cfRule>
  </conditionalFormatting>
  <conditionalFormatting sqref="H82">
    <cfRule type="cellIs" dxfId="706" priority="278" operator="equal">
      <formula>"Ningunha Meta Alcanzada"</formula>
    </cfRule>
    <cfRule type="cellIs" dxfId="705" priority="277" operator="equal">
      <formula>"Meta Parcialmente Alcanzada"</formula>
    </cfRule>
    <cfRule type="cellIs" dxfId="704" priority="276" operator="equal">
      <formula>"Meta Totalmente Alcanzada"</formula>
    </cfRule>
  </conditionalFormatting>
  <conditionalFormatting sqref="H83:H86">
    <cfRule type="cellIs" dxfId="703" priority="2074" operator="equal">
      <formula>"Meta Conseguida"</formula>
    </cfRule>
    <cfRule type="cellIs" dxfId="702" priority="2075" operator="equal">
      <formula>"Meta non Conseguida"</formula>
    </cfRule>
  </conditionalFormatting>
  <conditionalFormatting sqref="H83:H88">
    <cfRule type="cellIs" dxfId="701" priority="1868" operator="equal">
      <formula>"Introducir resultado"</formula>
    </cfRule>
  </conditionalFormatting>
  <conditionalFormatting sqref="H87:H88">
    <cfRule type="cellIs" dxfId="700" priority="1869" operator="equal">
      <formula>"Indicador Completado"</formula>
    </cfRule>
    <cfRule type="cellIs" dxfId="699" priority="1870" operator="equal">
      <formula>"Meta no Conseguida"</formula>
    </cfRule>
  </conditionalFormatting>
  <conditionalFormatting sqref="K7">
    <cfRule type="cellIs" dxfId="698" priority="752" operator="greaterThanOrEqual">
      <formula>J7</formula>
    </cfRule>
    <cfRule type="cellIs" dxfId="697" priority="750" operator="equal">
      <formula>0</formula>
    </cfRule>
    <cfRule type="cellIs" dxfId="696" priority="751" operator="lessThan">
      <formula>J7</formula>
    </cfRule>
  </conditionalFormatting>
  <conditionalFormatting sqref="K8">
    <cfRule type="cellIs" dxfId="695" priority="661" operator="greaterThanOrEqual">
      <formula>J8</formula>
    </cfRule>
    <cfRule type="cellIs" dxfId="694" priority="662" operator="lessThan">
      <formula>J8</formula>
    </cfRule>
    <cfRule type="cellIs" dxfId="693" priority="660" operator="equal">
      <formula>0</formula>
    </cfRule>
  </conditionalFormatting>
  <conditionalFormatting sqref="K9">
    <cfRule type="cellIs" dxfId="692" priority="988" operator="greaterThanOrEqual">
      <formula>J9</formula>
    </cfRule>
    <cfRule type="cellIs" dxfId="691" priority="987" operator="lessThan">
      <formula>J9</formula>
    </cfRule>
  </conditionalFormatting>
  <conditionalFormatting sqref="K9:K11">
    <cfRule type="cellIs" dxfId="690" priority="846" operator="equal">
      <formula>0</formula>
    </cfRule>
  </conditionalFormatting>
  <conditionalFormatting sqref="K10">
    <cfRule type="cellIs" dxfId="689" priority="847" operator="lessThan">
      <formula>J10</formula>
    </cfRule>
    <cfRule type="cellIs" dxfId="688" priority="848" operator="greaterThanOrEqual">
      <formula>J10</formula>
    </cfRule>
  </conditionalFormatting>
  <conditionalFormatting sqref="K11">
    <cfRule type="cellIs" dxfId="687" priority="991" operator="greaterThanOrEqual">
      <formula>$F11</formula>
    </cfRule>
    <cfRule type="cellIs" dxfId="686" priority="990" operator="lessThan">
      <formula>$F11</formula>
    </cfRule>
  </conditionalFormatting>
  <conditionalFormatting sqref="K12">
    <cfRule type="cellIs" dxfId="685" priority="643" operator="greaterThanOrEqual">
      <formula>J12</formula>
    </cfRule>
    <cfRule type="cellIs" dxfId="684" priority="642" operator="equal">
      <formula>0</formula>
    </cfRule>
    <cfRule type="cellIs" dxfId="683" priority="644" operator="lessThan">
      <formula>J12</formula>
    </cfRule>
  </conditionalFormatting>
  <conditionalFormatting sqref="K13">
    <cfRule type="cellIs" dxfId="682" priority="970" operator="greaterThanOrEqual">
      <formula>J13</formula>
    </cfRule>
    <cfRule type="cellIs" dxfId="681" priority="969" operator="lessThan">
      <formula>J13</formula>
    </cfRule>
  </conditionalFormatting>
  <conditionalFormatting sqref="K13:K14">
    <cfRule type="cellIs" dxfId="680" priority="852" operator="equal">
      <formula>0</formula>
    </cfRule>
  </conditionalFormatting>
  <conditionalFormatting sqref="K14">
    <cfRule type="cellIs" dxfId="679" priority="853" operator="lessThan">
      <formula>J14</formula>
    </cfRule>
    <cfRule type="cellIs" dxfId="678" priority="854" operator="greaterThanOrEqual">
      <formula>J14</formula>
    </cfRule>
  </conditionalFormatting>
  <conditionalFormatting sqref="K15:K16">
    <cfRule type="cellIs" dxfId="677" priority="624" operator="equal">
      <formula>0</formula>
    </cfRule>
    <cfRule type="cellIs" dxfId="676" priority="625" operator="greaterThanOrEqual">
      <formula>J15</formula>
    </cfRule>
    <cfRule type="cellIs" dxfId="675" priority="626" operator="lessThan">
      <formula>J15</formula>
    </cfRule>
  </conditionalFormatting>
  <conditionalFormatting sqref="K17">
    <cfRule type="cellIs" dxfId="674" priority="985" operator="greaterThanOrEqual">
      <formula>J17</formula>
    </cfRule>
    <cfRule type="cellIs" dxfId="673" priority="984" operator="lessThan">
      <formula>J17</formula>
    </cfRule>
  </conditionalFormatting>
  <conditionalFormatting sqref="K17:K18">
    <cfRule type="cellIs" dxfId="672" priority="840" operator="equal">
      <formula>0</formula>
    </cfRule>
  </conditionalFormatting>
  <conditionalFormatting sqref="K18">
    <cfRule type="cellIs" dxfId="671" priority="841" operator="lessThan">
      <formula>J18</formula>
    </cfRule>
    <cfRule type="cellIs" dxfId="670" priority="842" operator="greaterThanOrEqual">
      <formula>J18</formula>
    </cfRule>
  </conditionalFormatting>
  <conditionalFormatting sqref="K20">
    <cfRule type="cellIs" dxfId="669" priority="608" operator="lessThan">
      <formula>J20</formula>
    </cfRule>
    <cfRule type="cellIs" dxfId="668" priority="607" operator="greaterThanOrEqual">
      <formula>J20</formula>
    </cfRule>
    <cfRule type="cellIs" dxfId="667" priority="606" operator="equal">
      <formula>0</formula>
    </cfRule>
  </conditionalFormatting>
  <conditionalFormatting sqref="K21">
    <cfRule type="cellIs" dxfId="666" priority="978" operator="lessThan">
      <formula>J21</formula>
    </cfRule>
    <cfRule type="cellIs" dxfId="665" priority="979" operator="greaterThanOrEqual">
      <formula>J21</formula>
    </cfRule>
  </conditionalFormatting>
  <conditionalFormatting sqref="K21:K22">
    <cfRule type="cellIs" dxfId="664" priority="834" operator="equal">
      <formula>0</formula>
    </cfRule>
  </conditionalFormatting>
  <conditionalFormatting sqref="K22">
    <cfRule type="cellIs" dxfId="663" priority="836" operator="greaterThanOrEqual">
      <formula>J22</formula>
    </cfRule>
    <cfRule type="cellIs" dxfId="662" priority="835" operator="lessThan">
      <formula>J22</formula>
    </cfRule>
  </conditionalFormatting>
  <conditionalFormatting sqref="K24">
    <cfRule type="cellIs" dxfId="661" priority="590" operator="lessThan">
      <formula>J24</formula>
    </cfRule>
    <cfRule type="cellIs" dxfId="660" priority="588" operator="equal">
      <formula>0</formula>
    </cfRule>
    <cfRule type="cellIs" dxfId="659" priority="589" operator="greaterThanOrEqual">
      <formula>J24</formula>
    </cfRule>
  </conditionalFormatting>
  <conditionalFormatting sqref="K25">
    <cfRule type="cellIs" dxfId="658" priority="1678" operator="greaterThanOrEqual">
      <formula>J25</formula>
    </cfRule>
    <cfRule type="cellIs" dxfId="657" priority="1677" operator="lessThan">
      <formula>J25</formula>
    </cfRule>
    <cfRule type="cellIs" dxfId="656" priority="1676" operator="equal">
      <formula>0</formula>
    </cfRule>
  </conditionalFormatting>
  <conditionalFormatting sqref="K26">
    <cfRule type="cellIs" dxfId="655" priority="1681" operator="greaterThan">
      <formula>J26</formula>
    </cfRule>
    <cfRule type="cellIs" dxfId="654" priority="1680" operator="lessThanOrEqual">
      <formula>J26</formula>
    </cfRule>
    <cfRule type="cellIs" dxfId="653" priority="1679" operator="equal">
      <formula>0</formula>
    </cfRule>
  </conditionalFormatting>
  <conditionalFormatting sqref="K27:K30">
    <cfRule type="cellIs" dxfId="652" priority="1665" operator="lessThan">
      <formula>$F27</formula>
    </cfRule>
    <cfRule type="cellIs" dxfId="651" priority="1664" operator="equal">
      <formula>0</formula>
    </cfRule>
    <cfRule type="cellIs" dxfId="650" priority="1666" operator="greaterThanOrEqual">
      <formula>$F27</formula>
    </cfRule>
  </conditionalFormatting>
  <conditionalFormatting sqref="K32">
    <cfRule type="cellIs" dxfId="649" priority="1770" operator="lessThan">
      <formula>J32</formula>
    </cfRule>
    <cfRule type="cellIs" dxfId="648" priority="1771" operator="greaterThanOrEqual">
      <formula>J32</formula>
    </cfRule>
  </conditionalFormatting>
  <conditionalFormatting sqref="K32:K33">
    <cfRule type="cellIs" dxfId="647" priority="1095" operator="equal">
      <formula>0</formula>
    </cfRule>
  </conditionalFormatting>
  <conditionalFormatting sqref="K33">
    <cfRule type="cellIs" dxfId="646" priority="1097" operator="greaterThanOrEqual">
      <formula>J33</formula>
    </cfRule>
    <cfRule type="cellIs" dxfId="645" priority="1096" operator="lessThan">
      <formula>J33</formula>
    </cfRule>
  </conditionalFormatting>
  <conditionalFormatting sqref="K35">
    <cfRule type="cellIs" dxfId="644" priority="1767" operator="lessThan">
      <formula>J35</formula>
    </cfRule>
    <cfRule type="cellIs" dxfId="643" priority="1768" operator="greaterThanOrEqual">
      <formula>J35</formula>
    </cfRule>
  </conditionalFormatting>
  <conditionalFormatting sqref="K35:K36">
    <cfRule type="cellIs" dxfId="642" priority="1089" operator="equal">
      <formula>0</formula>
    </cfRule>
  </conditionalFormatting>
  <conditionalFormatting sqref="K36">
    <cfRule type="cellIs" dxfId="641" priority="1091" operator="greaterThanOrEqual">
      <formula>J36</formula>
    </cfRule>
    <cfRule type="cellIs" dxfId="640" priority="1090" operator="lessThan">
      <formula>J36</formula>
    </cfRule>
  </conditionalFormatting>
  <conditionalFormatting sqref="K37">
    <cfRule type="cellIs" dxfId="639" priority="572" operator="greaterThanOrEqual">
      <formula>$R37</formula>
    </cfRule>
    <cfRule type="cellIs" dxfId="638" priority="571" operator="lessThan">
      <formula>$R37</formula>
    </cfRule>
    <cfRule type="cellIs" dxfId="637" priority="570" operator="equal">
      <formula>0</formula>
    </cfRule>
  </conditionalFormatting>
  <conditionalFormatting sqref="K38">
    <cfRule type="cellIs" dxfId="636" priority="1786" operator="greaterThanOrEqual">
      <formula>J38</formula>
    </cfRule>
    <cfRule type="cellIs" dxfId="635" priority="1785" operator="lessThan">
      <formula>J38</formula>
    </cfRule>
  </conditionalFormatting>
  <conditionalFormatting sqref="K38:K40">
    <cfRule type="cellIs" dxfId="634" priority="1748" operator="equal">
      <formula>0</formula>
    </cfRule>
  </conditionalFormatting>
  <conditionalFormatting sqref="K39">
    <cfRule type="cellIs" dxfId="633" priority="1756" operator="greaterThanOrEqual">
      <formula>J39</formula>
    </cfRule>
    <cfRule type="cellIs" dxfId="632" priority="1755" operator="lessThan">
      <formula>J39</formula>
    </cfRule>
  </conditionalFormatting>
  <conditionalFormatting sqref="K40">
    <cfRule type="cellIs" dxfId="631" priority="1750" operator="greaterThanOrEqual">
      <formula>J40</formula>
    </cfRule>
    <cfRule type="cellIs" dxfId="630" priority="1749" operator="lessThan">
      <formula>J40</formula>
    </cfRule>
  </conditionalFormatting>
  <conditionalFormatting sqref="K46">
    <cfRule type="cellIs" dxfId="629" priority="249" operator="equal">
      <formula>0</formula>
    </cfRule>
    <cfRule type="cellIs" dxfId="628" priority="250" operator="lessThan">
      <formula>$R46</formula>
    </cfRule>
    <cfRule type="cellIs" dxfId="627" priority="251" operator="greaterThanOrEqual">
      <formula>$R46</formula>
    </cfRule>
  </conditionalFormatting>
  <conditionalFormatting sqref="K47:K51">
    <cfRule type="cellIs" dxfId="626" priority="210" operator="equal">
      <formula>0</formula>
    </cfRule>
    <cfRule type="cellIs" dxfId="625" priority="211" operator="lessThan">
      <formula>J47</formula>
    </cfRule>
    <cfRule type="cellIs" dxfId="624" priority="212" operator="greaterThanOrEqual">
      <formula>J47</formula>
    </cfRule>
  </conditionalFormatting>
  <conditionalFormatting sqref="K52:K53">
    <cfRule type="cellIs" dxfId="623" priority="1743" operator="lessThanOrEqual">
      <formula>J52</formula>
    </cfRule>
    <cfRule type="cellIs" dxfId="622" priority="1742" operator="equal">
      <formula>0</formula>
    </cfRule>
    <cfRule type="cellIs" dxfId="621" priority="1744" operator="greaterThan">
      <formula>J52</formula>
    </cfRule>
  </conditionalFormatting>
  <conditionalFormatting sqref="K54">
    <cfRule type="cellIs" dxfId="620" priority="536" operator="greaterThanOrEqual">
      <formula>$R54</formula>
    </cfRule>
    <cfRule type="cellIs" dxfId="619" priority="534" operator="equal">
      <formula>0</formula>
    </cfRule>
    <cfRule type="cellIs" dxfId="618" priority="535" operator="lessThan">
      <formula>$R54</formula>
    </cfRule>
  </conditionalFormatting>
  <conditionalFormatting sqref="K55:K58">
    <cfRule type="cellIs" dxfId="617" priority="171" operator="equal">
      <formula>0</formula>
    </cfRule>
    <cfRule type="cellIs" dxfId="616" priority="172" operator="lessThan">
      <formula>J55</formula>
    </cfRule>
    <cfRule type="cellIs" dxfId="615" priority="173" operator="greaterThanOrEqual">
      <formula>J55</formula>
    </cfRule>
  </conditionalFormatting>
  <conditionalFormatting sqref="K59">
    <cfRule type="cellIs" dxfId="614" priority="338" operator="greaterThanOrEqual">
      <formula>$R59</formula>
    </cfRule>
    <cfRule type="cellIs" dxfId="613" priority="337" operator="lessThan">
      <formula>$R59</formula>
    </cfRule>
    <cfRule type="cellIs" dxfId="612" priority="336" operator="equal">
      <formula>0</formula>
    </cfRule>
  </conditionalFormatting>
  <conditionalFormatting sqref="K60:K63">
    <cfRule type="cellIs" dxfId="611" priority="137" operator="greaterThanOrEqual">
      <formula>J60</formula>
    </cfRule>
    <cfRule type="cellIs" dxfId="610" priority="136" operator="lessThan">
      <formula>J60</formula>
    </cfRule>
  </conditionalFormatting>
  <conditionalFormatting sqref="K60:K64">
    <cfRule type="cellIs" dxfId="609" priority="4" operator="equal">
      <formula>0</formula>
    </cfRule>
  </conditionalFormatting>
  <conditionalFormatting sqref="K64">
    <cfRule type="cellIs" dxfId="608" priority="5" operator="lessThan">
      <formula>J64</formula>
    </cfRule>
    <cfRule type="cellIs" dxfId="607" priority="6" operator="greaterThanOrEqual">
      <formula>J64</formula>
    </cfRule>
  </conditionalFormatting>
  <conditionalFormatting sqref="K65">
    <cfRule type="cellIs" dxfId="606" priority="319" operator="lessThan">
      <formula>$R65</formula>
    </cfRule>
    <cfRule type="cellIs" dxfId="605" priority="318" operator="equal">
      <formula>0</formula>
    </cfRule>
    <cfRule type="cellIs" dxfId="604" priority="320" operator="greaterThanOrEqual">
      <formula>$R65</formula>
    </cfRule>
  </conditionalFormatting>
  <conditionalFormatting sqref="K66:K69">
    <cfRule type="cellIs" dxfId="603" priority="100" operator="lessThan">
      <formula>J66</formula>
    </cfRule>
    <cfRule type="cellIs" dxfId="602" priority="101" operator="greaterThanOrEqual">
      <formula>J66</formula>
    </cfRule>
    <cfRule type="cellIs" dxfId="601" priority="99" operator="equal">
      <formula>0</formula>
    </cfRule>
  </conditionalFormatting>
  <conditionalFormatting sqref="K71">
    <cfRule type="cellIs" dxfId="600" priority="395" operator="greaterThanOrEqual">
      <formula>J71</formula>
    </cfRule>
    <cfRule type="cellIs" dxfId="599" priority="393" operator="equal">
      <formula>0</formula>
    </cfRule>
    <cfRule type="cellIs" dxfId="598" priority="394" operator="lessThan">
      <formula>J71</formula>
    </cfRule>
  </conditionalFormatting>
  <conditionalFormatting sqref="K73">
    <cfRule type="cellIs" dxfId="597" priority="1496" operator="lessThan">
      <formula>J73</formula>
    </cfRule>
    <cfRule type="cellIs" dxfId="596" priority="1497" operator="greaterThanOrEqual">
      <formula>J73</formula>
    </cfRule>
  </conditionalFormatting>
  <conditionalFormatting sqref="K73:K74">
    <cfRule type="cellIs" dxfId="595" priority="417" operator="equal">
      <formula>0</formula>
    </cfRule>
  </conditionalFormatting>
  <conditionalFormatting sqref="K74">
    <cfRule type="cellIs" dxfId="594" priority="418" operator="lessThan">
      <formula>J74</formula>
    </cfRule>
    <cfRule type="cellIs" dxfId="593" priority="419" operator="greaterThanOrEqual">
      <formula>J74</formula>
    </cfRule>
  </conditionalFormatting>
  <conditionalFormatting sqref="K75">
    <cfRule type="cellIs" dxfId="592" priority="300" operator="equal">
      <formula>0</formula>
    </cfRule>
    <cfRule type="cellIs" dxfId="591" priority="301" operator="lessThan">
      <formula>$R75</formula>
    </cfRule>
    <cfRule type="cellIs" dxfId="590" priority="302" operator="greaterThanOrEqual">
      <formula>$R75</formula>
    </cfRule>
  </conditionalFormatting>
  <conditionalFormatting sqref="K76:K79">
    <cfRule type="cellIs" dxfId="589" priority="65" operator="greaterThanOrEqual">
      <formula>J76</formula>
    </cfRule>
    <cfRule type="cellIs" dxfId="588" priority="64" operator="lessThan">
      <formula>J76</formula>
    </cfRule>
  </conditionalFormatting>
  <conditionalFormatting sqref="K76:K81">
    <cfRule type="cellIs" dxfId="587" priority="1" operator="equal">
      <formula>0</formula>
    </cfRule>
  </conditionalFormatting>
  <conditionalFormatting sqref="K80">
    <cfRule type="cellIs" dxfId="586" priority="3" operator="greaterThanOrEqual">
      <formula>J80</formula>
    </cfRule>
    <cfRule type="cellIs" dxfId="585" priority="2" operator="lessThan">
      <formula>J80</formula>
    </cfRule>
  </conditionalFormatting>
  <conditionalFormatting sqref="K81">
    <cfRule type="cellIs" dxfId="584" priority="433" operator="lessThan">
      <formula>J81</formula>
    </cfRule>
    <cfRule type="cellIs" dxfId="583" priority="434" operator="greaterThanOrEqual">
      <formula>J81</formula>
    </cfRule>
  </conditionalFormatting>
  <conditionalFormatting sqref="K82">
    <cfRule type="cellIs" dxfId="582" priority="284" operator="greaterThanOrEqual">
      <formula>$R82</formula>
    </cfRule>
    <cfRule type="cellIs" dxfId="581" priority="283" operator="lessThan">
      <formula>$R82</formula>
    </cfRule>
    <cfRule type="cellIs" dxfId="580" priority="282" operator="equal">
      <formula>0</formula>
    </cfRule>
  </conditionalFormatting>
  <conditionalFormatting sqref="K83:K86">
    <cfRule type="cellIs" dxfId="579" priority="28" operator="lessThan">
      <formula>J83</formula>
    </cfRule>
    <cfRule type="cellIs" dxfId="578" priority="29" operator="greaterThanOrEqual">
      <formula>J83</formula>
    </cfRule>
    <cfRule type="cellIs" dxfId="577" priority="27" operator="equal">
      <formula>0</formula>
    </cfRule>
  </conditionalFormatting>
  <conditionalFormatting sqref="L7">
    <cfRule type="cellIs" dxfId="576" priority="743" operator="equal">
      <formula>"Meta non Conseguida"</formula>
    </cfRule>
    <cfRule type="cellIs" dxfId="575" priority="742" operator="equal">
      <formula>"Meta Conseguida"</formula>
    </cfRule>
    <cfRule type="cellIs" dxfId="574" priority="741" operator="equal">
      <formula>"Introducir resultado"</formula>
    </cfRule>
  </conditionalFormatting>
  <conditionalFormatting sqref="L8">
    <cfRule type="cellIs" dxfId="573" priority="653" operator="equal">
      <formula>"Ningunha Meta Alcanzada"</formula>
    </cfRule>
    <cfRule type="cellIs" dxfId="572" priority="652" operator="equal">
      <formula>"Meta Parcialmente Alcanzada"</formula>
    </cfRule>
    <cfRule type="cellIs" dxfId="571" priority="651" operator="equal">
      <formula>"Meta Totalmente Alcanzada"</formula>
    </cfRule>
  </conditionalFormatting>
  <conditionalFormatting sqref="L9:L10">
    <cfRule type="cellIs" dxfId="570" priority="952" operator="equal">
      <formula>"Meta non Conseguida"</formula>
    </cfRule>
    <cfRule type="cellIs" dxfId="569" priority="950" operator="equal">
      <formula>"Introducir resultado"</formula>
    </cfRule>
    <cfRule type="cellIs" dxfId="568" priority="951" operator="equal">
      <formula>"Meta Conseguida"</formula>
    </cfRule>
  </conditionalFormatting>
  <conditionalFormatting sqref="L12">
    <cfRule type="cellIs" dxfId="567" priority="635" operator="equal">
      <formula>"Ningunha Meta Alcanzada"</formula>
    </cfRule>
    <cfRule type="cellIs" dxfId="566" priority="634" operator="equal">
      <formula>"Meta Parcialmente Alcanzada"</formula>
    </cfRule>
    <cfRule type="cellIs" dxfId="565" priority="633" operator="equal">
      <formula>"Meta Totalmente Alcanzada"</formula>
    </cfRule>
  </conditionalFormatting>
  <conditionalFormatting sqref="L13:L15">
    <cfRule type="cellIs" dxfId="564" priority="10" operator="equal">
      <formula>"Introducir resultado"</formula>
    </cfRule>
    <cfRule type="cellIs" dxfId="563" priority="11" operator="equal">
      <formula>"Meta Conseguida"</formula>
    </cfRule>
    <cfRule type="cellIs" dxfId="562" priority="12" operator="equal">
      <formula>"Meta non Conseguida"</formula>
    </cfRule>
  </conditionalFormatting>
  <conditionalFormatting sqref="L16">
    <cfRule type="cellIs" dxfId="561" priority="617" operator="equal">
      <formula>"Ningunha Meta Alcanzada"</formula>
    </cfRule>
    <cfRule type="cellIs" dxfId="560" priority="616" operator="equal">
      <formula>"Meta Parcialmente Alcanzada"</formula>
    </cfRule>
    <cfRule type="cellIs" dxfId="559" priority="615" operator="equal">
      <formula>"Meta Totalmente Alcanzada"</formula>
    </cfRule>
  </conditionalFormatting>
  <conditionalFormatting sqref="L17:L18">
    <cfRule type="cellIs" dxfId="558" priority="934" operator="equal">
      <formula>"Introducir resultado"</formula>
    </cfRule>
    <cfRule type="cellIs" dxfId="557" priority="935" operator="equal">
      <formula>"Meta Conseguida"</formula>
    </cfRule>
    <cfRule type="cellIs" dxfId="556" priority="936" operator="equal">
      <formula>"Meta non Conseguida"</formula>
    </cfRule>
  </conditionalFormatting>
  <conditionalFormatting sqref="L20">
    <cfRule type="cellIs" dxfId="555" priority="599" operator="equal">
      <formula>"Ningunha Meta Alcanzada"</formula>
    </cfRule>
    <cfRule type="cellIs" dxfId="554" priority="598" operator="equal">
      <formula>"Meta Parcialmente Alcanzada"</formula>
    </cfRule>
    <cfRule type="cellIs" dxfId="553" priority="597" operator="equal">
      <formula>"Meta Totalmente Alcanzada"</formula>
    </cfRule>
  </conditionalFormatting>
  <conditionalFormatting sqref="L21:L22">
    <cfRule type="cellIs" dxfId="552" priority="930" operator="equal">
      <formula>"Meta non Conseguida"</formula>
    </cfRule>
    <cfRule type="cellIs" dxfId="551" priority="929" operator="equal">
      <formula>"Meta Conseguida"</formula>
    </cfRule>
    <cfRule type="cellIs" dxfId="550" priority="928" operator="equal">
      <formula>"Introducir resultado"</formula>
    </cfRule>
  </conditionalFormatting>
  <conditionalFormatting sqref="L24">
    <cfRule type="cellIs" dxfId="549" priority="580" operator="equal">
      <formula>"Meta Parcialmente Alcanzada"</formula>
    </cfRule>
    <cfRule type="cellIs" dxfId="548" priority="581" operator="equal">
      <formula>"Ningunha Meta Alcanzada"</formula>
    </cfRule>
    <cfRule type="cellIs" dxfId="547" priority="579" operator="equal">
      <formula>"Meta Totalmente Alcanzada"</formula>
    </cfRule>
  </conditionalFormatting>
  <conditionalFormatting sqref="L25:L30">
    <cfRule type="cellIs" dxfId="546" priority="1535" operator="equal">
      <formula>"Meta Conseguida"</formula>
    </cfRule>
    <cfRule type="cellIs" dxfId="545" priority="1536" operator="equal">
      <formula>"Meta non Conseguida"</formula>
    </cfRule>
    <cfRule type="cellIs" dxfId="544" priority="1534" operator="equal">
      <formula>"Introducir resultado"</formula>
    </cfRule>
  </conditionalFormatting>
  <conditionalFormatting sqref="L32:L33">
    <cfRule type="cellIs" dxfId="543" priority="1532" operator="equal">
      <formula>"Meta Conseguida"</formula>
    </cfRule>
    <cfRule type="cellIs" dxfId="542" priority="1531" operator="equal">
      <formula>"Introducir resultado"</formula>
    </cfRule>
    <cfRule type="cellIs" dxfId="541" priority="1533" operator="equal">
      <formula>"Meta non Conseguida"</formula>
    </cfRule>
  </conditionalFormatting>
  <conditionalFormatting sqref="L35:L36">
    <cfRule type="cellIs" dxfId="540" priority="1542" operator="equal">
      <formula>"Meta non Conseguida"</formula>
    </cfRule>
    <cfRule type="cellIs" dxfId="539" priority="1541" operator="equal">
      <formula>"Meta Conseguida"</formula>
    </cfRule>
    <cfRule type="cellIs" dxfId="538" priority="1540" operator="equal">
      <formula>"Introducir resultado"</formula>
    </cfRule>
  </conditionalFormatting>
  <conditionalFormatting sqref="L37">
    <cfRule type="cellIs" dxfId="537" priority="561" operator="equal">
      <formula>"Meta Totalmente Alcanzada"</formula>
    </cfRule>
    <cfRule type="cellIs" dxfId="536" priority="563" operator="equal">
      <formula>"Ningunha Meta Alcanzada"</formula>
    </cfRule>
    <cfRule type="cellIs" dxfId="535" priority="562" operator="equal">
      <formula>"Meta Parcialmente Alcanzada"</formula>
    </cfRule>
  </conditionalFormatting>
  <conditionalFormatting sqref="L38:L40">
    <cfRule type="cellIs" dxfId="534" priority="1752" operator="equal">
      <formula>"Meta Conseguida"</formula>
    </cfRule>
    <cfRule type="cellIs" dxfId="533" priority="1753" operator="equal">
      <formula>"Meta non Conseguida"</formula>
    </cfRule>
  </conditionalFormatting>
  <conditionalFormatting sqref="L38:L41">
    <cfRule type="cellIs" dxfId="532" priority="1745" operator="equal">
      <formula>"Introducir resultado"</formula>
    </cfRule>
  </conditionalFormatting>
  <conditionalFormatting sqref="L41">
    <cfRule type="cellIs" dxfId="531" priority="1746" operator="equal">
      <formula>"Indicador Completado"</formula>
    </cfRule>
    <cfRule type="cellIs" dxfId="530" priority="1747" operator="equal">
      <formula>"Meta no Conseguida"</formula>
    </cfRule>
  </conditionalFormatting>
  <conditionalFormatting sqref="L46">
    <cfRule type="cellIs" dxfId="529" priority="246" operator="equal">
      <formula>"Meta Totalmente Alcanzada"</formula>
    </cfRule>
    <cfRule type="cellIs" dxfId="528" priority="247" operator="equal">
      <formula>"Meta Parcialmente Alcanzada"</formula>
    </cfRule>
    <cfRule type="cellIs" dxfId="527" priority="248" operator="equal">
      <formula>"Ningunha Meta Alcanzada"</formula>
    </cfRule>
  </conditionalFormatting>
  <conditionalFormatting sqref="L47">
    <cfRule type="cellIs" dxfId="526" priority="1849" operator="equal">
      <formula>"Meta noN Conseguida"</formula>
    </cfRule>
  </conditionalFormatting>
  <conditionalFormatting sqref="L47:L53">
    <cfRule type="cellIs" dxfId="525" priority="769" operator="equal">
      <formula>"Meta Conseguida"</formula>
    </cfRule>
    <cfRule type="cellIs" dxfId="524" priority="768" operator="equal">
      <formula>"Introducir resultado"</formula>
    </cfRule>
  </conditionalFormatting>
  <conditionalFormatting sqref="L48:L53">
    <cfRule type="cellIs" dxfId="523" priority="770" operator="equal">
      <formula>"Meta non Conseguida"</formula>
    </cfRule>
  </conditionalFormatting>
  <conditionalFormatting sqref="L54">
    <cfRule type="cellIs" dxfId="522" priority="346" operator="equal">
      <formula>"Meta Parcialmente Alcanzada"</formula>
    </cfRule>
    <cfRule type="cellIs" dxfId="521" priority="345" operator="equal">
      <formula>"Meta Totalmente Alcanzada"</formula>
    </cfRule>
    <cfRule type="cellIs" dxfId="520" priority="347" operator="equal">
      <formula>"Ningunha Meta Alcanzada"</formula>
    </cfRule>
  </conditionalFormatting>
  <conditionalFormatting sqref="L55:L58">
    <cfRule type="cellIs" dxfId="519" priority="1800" operator="equal">
      <formula>"Meta Conseguida"</formula>
    </cfRule>
    <cfRule type="cellIs" dxfId="518" priority="1799" operator="equal">
      <formula>"Introducir resultado"</formula>
    </cfRule>
    <cfRule type="cellIs" dxfId="517" priority="1801" operator="equal">
      <formula>"Meta non Conseguida"</formula>
    </cfRule>
  </conditionalFormatting>
  <conditionalFormatting sqref="L59">
    <cfRule type="cellIs" dxfId="516" priority="327" operator="equal">
      <formula>"Meta Totalmente Alcanzada"</formula>
    </cfRule>
    <cfRule type="cellIs" dxfId="515" priority="329" operator="equal">
      <formula>"Ningunha Meta Alcanzada"</formula>
    </cfRule>
    <cfRule type="cellIs" dxfId="514" priority="328" operator="equal">
      <formula>"Meta Parcialmente Alcanzada"</formula>
    </cfRule>
  </conditionalFormatting>
  <conditionalFormatting sqref="L60:L64">
    <cfRule type="cellIs" dxfId="513" priority="374" operator="equal">
      <formula>"Meta non Conseguida"</formula>
    </cfRule>
    <cfRule type="cellIs" dxfId="512" priority="373" operator="equal">
      <formula>"Meta Conseguida"</formula>
    </cfRule>
    <cfRule type="cellIs" dxfId="511" priority="372" operator="equal">
      <formula>"Introducir resultado"</formula>
    </cfRule>
  </conditionalFormatting>
  <conditionalFormatting sqref="L65">
    <cfRule type="cellIs" dxfId="510" priority="311" operator="equal">
      <formula>"Ningunha Meta Alcanzada"</formula>
    </cfRule>
    <cfRule type="cellIs" dxfId="509" priority="309" operator="equal">
      <formula>"Meta Totalmente Alcanzada"</formula>
    </cfRule>
    <cfRule type="cellIs" dxfId="508" priority="310" operator="equal">
      <formula>"Meta Parcialmente Alcanzada"</formula>
    </cfRule>
  </conditionalFormatting>
  <conditionalFormatting sqref="L66:L69">
    <cfRule type="cellIs" dxfId="507" priority="1741" operator="equal">
      <formula>"Meta non Conseguida"</formula>
    </cfRule>
    <cfRule type="cellIs" dxfId="506" priority="1740" operator="equal">
      <formula>"Meta Conseguida"</formula>
    </cfRule>
  </conditionalFormatting>
  <conditionalFormatting sqref="L66:L74">
    <cfRule type="cellIs" dxfId="505" priority="387" operator="equal">
      <formula>"Introducir resultado"</formula>
    </cfRule>
  </conditionalFormatting>
  <conditionalFormatting sqref="L70">
    <cfRule type="cellIs" dxfId="504" priority="1523" operator="equal">
      <formula>"Indicador Completado"</formula>
    </cfRule>
    <cfRule type="cellIs" dxfId="503" priority="1524" operator="equal">
      <formula>"Meta no Conseguida"</formula>
    </cfRule>
  </conditionalFormatting>
  <conditionalFormatting sqref="L71">
    <cfRule type="cellIs" dxfId="502" priority="388" operator="equal">
      <formula>"Meta Conseguida"</formula>
    </cfRule>
    <cfRule type="cellIs" dxfId="501" priority="389" operator="equal">
      <formula>"Meta non Conseguida"</formula>
    </cfRule>
  </conditionalFormatting>
  <conditionalFormatting sqref="L72">
    <cfRule type="cellIs" dxfId="500" priority="1520" operator="equal">
      <formula>"Indicador Completado"</formula>
    </cfRule>
    <cfRule type="cellIs" dxfId="499" priority="1521" operator="equal">
      <formula>"Meta no Conseguida"</formula>
    </cfRule>
  </conditionalFormatting>
  <conditionalFormatting sqref="L73:L74">
    <cfRule type="cellIs" dxfId="498" priority="404" operator="equal">
      <formula>"Meta non Conseguida"</formula>
    </cfRule>
    <cfRule type="cellIs" dxfId="497" priority="403" operator="equal">
      <formula>"Meta Conseguida"</formula>
    </cfRule>
  </conditionalFormatting>
  <conditionalFormatting sqref="L75">
    <cfRule type="cellIs" dxfId="496" priority="293" operator="equal">
      <formula>"Ningunha Meta Alcanzada"</formula>
    </cfRule>
    <cfRule type="cellIs" dxfId="495" priority="292" operator="equal">
      <formula>"Meta Parcialmente Alcanzada"</formula>
    </cfRule>
    <cfRule type="cellIs" dxfId="494" priority="291" operator="equal">
      <formula>"Meta Totalmente Alcanzada"</formula>
    </cfRule>
  </conditionalFormatting>
  <conditionalFormatting sqref="L76:L81">
    <cfRule type="cellIs" dxfId="493" priority="423" operator="equal">
      <formula>"Introducir resultado"</formula>
    </cfRule>
    <cfRule type="cellIs" dxfId="492" priority="424" operator="equal">
      <formula>"Meta Conseguida"</formula>
    </cfRule>
    <cfRule type="cellIs" dxfId="491" priority="425" operator="equal">
      <formula>"Meta non Conseguida"</formula>
    </cfRule>
  </conditionalFormatting>
  <conditionalFormatting sqref="L82">
    <cfRule type="cellIs" dxfId="490" priority="273" operator="equal">
      <formula>"Meta Totalmente Alcanzada"</formula>
    </cfRule>
    <cfRule type="cellIs" dxfId="489" priority="275" operator="equal">
      <formula>"Ningunha Meta Alcanzada"</formula>
    </cfRule>
    <cfRule type="cellIs" dxfId="488" priority="274" operator="equal">
      <formula>"Meta Parcialmente Alcanzada"</formula>
    </cfRule>
  </conditionalFormatting>
  <conditionalFormatting sqref="L83:L86">
    <cfRule type="cellIs" dxfId="487" priority="1692" operator="equal">
      <formula>"Meta Conseguida"</formula>
    </cfRule>
    <cfRule type="cellIs" dxfId="486" priority="1693" operator="equal">
      <formula>"Meta non Conseguida"</formula>
    </cfRule>
  </conditionalFormatting>
  <conditionalFormatting sqref="L83:L88">
    <cfRule type="cellIs" dxfId="485" priority="1486" operator="equal">
      <formula>"Introducir resultado"</formula>
    </cfRule>
  </conditionalFormatting>
  <conditionalFormatting sqref="L87:L88">
    <cfRule type="cellIs" dxfId="484" priority="1488" operator="equal">
      <formula>"Meta no Conseguida"</formula>
    </cfRule>
    <cfRule type="cellIs" dxfId="483" priority="1487" operator="equal">
      <formula>"Indicador Completado"</formula>
    </cfRule>
  </conditionalFormatting>
  <conditionalFormatting sqref="O7">
    <cfRule type="cellIs" dxfId="482" priority="747" operator="equal">
      <formula>0</formula>
    </cfRule>
    <cfRule type="cellIs" dxfId="481" priority="749" operator="greaterThanOrEqual">
      <formula>N7</formula>
    </cfRule>
    <cfRule type="cellIs" dxfId="480" priority="748" operator="lessThan">
      <formula>N7</formula>
    </cfRule>
  </conditionalFormatting>
  <conditionalFormatting sqref="O8">
    <cfRule type="cellIs" dxfId="479" priority="657" operator="equal">
      <formula>0</formula>
    </cfRule>
    <cfRule type="cellIs" dxfId="478" priority="659" operator="lessThan">
      <formula>N8</formula>
    </cfRule>
    <cfRule type="cellIs" dxfId="477" priority="658" operator="greaterThanOrEqual">
      <formula>N8</formula>
    </cfRule>
  </conditionalFormatting>
  <conditionalFormatting sqref="O9">
    <cfRule type="cellIs" dxfId="476" priority="915" operator="greaterThanOrEqual">
      <formula>N9</formula>
    </cfRule>
    <cfRule type="cellIs" dxfId="475" priority="914" operator="lessThan">
      <formula>N9</formula>
    </cfRule>
  </conditionalFormatting>
  <conditionalFormatting sqref="O9:O11">
    <cfRule type="cellIs" dxfId="474" priority="843" operator="equal">
      <formula>0</formula>
    </cfRule>
  </conditionalFormatting>
  <conditionalFormatting sqref="O10">
    <cfRule type="cellIs" dxfId="473" priority="844" operator="lessThan">
      <formula>N10</formula>
    </cfRule>
    <cfRule type="cellIs" dxfId="472" priority="845" operator="greaterThanOrEqual">
      <formula>N10</formula>
    </cfRule>
  </conditionalFormatting>
  <conditionalFormatting sqref="O11">
    <cfRule type="cellIs" dxfId="471" priority="918" operator="greaterThanOrEqual">
      <formula>$F11</formula>
    </cfRule>
    <cfRule type="cellIs" dxfId="470" priority="917" operator="lessThan">
      <formula>$F11</formula>
    </cfRule>
  </conditionalFormatting>
  <conditionalFormatting sqref="O12">
    <cfRule type="cellIs" dxfId="469" priority="641" operator="lessThan">
      <formula>N12</formula>
    </cfRule>
    <cfRule type="cellIs" dxfId="468" priority="640" operator="greaterThanOrEqual">
      <formula>N12</formula>
    </cfRule>
    <cfRule type="cellIs" dxfId="467" priority="639" operator="equal">
      <formula>0</formula>
    </cfRule>
  </conditionalFormatting>
  <conditionalFormatting sqref="O13">
    <cfRule type="cellIs" dxfId="466" priority="896" operator="lessThan">
      <formula>N13</formula>
    </cfRule>
    <cfRule type="cellIs" dxfId="465" priority="897" operator="greaterThanOrEqual">
      <formula>N13</formula>
    </cfRule>
  </conditionalFormatting>
  <conditionalFormatting sqref="O13:O15">
    <cfRule type="cellIs" dxfId="464" priority="849" operator="equal">
      <formula>0</formula>
    </cfRule>
  </conditionalFormatting>
  <conditionalFormatting sqref="O14">
    <cfRule type="cellIs" dxfId="463" priority="851" operator="greaterThanOrEqual">
      <formula>N14</formula>
    </cfRule>
    <cfRule type="cellIs" dxfId="462" priority="850" operator="lessThan">
      <formula>N14</formula>
    </cfRule>
  </conditionalFormatting>
  <conditionalFormatting sqref="O16">
    <cfRule type="cellIs" dxfId="461" priority="622" operator="greaterThanOrEqual">
      <formula>N16</formula>
    </cfRule>
    <cfRule type="cellIs" dxfId="460" priority="623" operator="lessThan">
      <formula>N16</formula>
    </cfRule>
    <cfRule type="cellIs" dxfId="459" priority="621" operator="equal">
      <formula>0</formula>
    </cfRule>
  </conditionalFormatting>
  <conditionalFormatting sqref="O17">
    <cfRule type="cellIs" dxfId="458" priority="911" operator="lessThan">
      <formula>N17</formula>
    </cfRule>
    <cfRule type="cellIs" dxfId="457" priority="912" operator="greaterThanOrEqual">
      <formula>N17</formula>
    </cfRule>
  </conditionalFormatting>
  <conditionalFormatting sqref="O17:O18">
    <cfRule type="cellIs" dxfId="456" priority="837" operator="equal">
      <formula>0</formula>
    </cfRule>
  </conditionalFormatting>
  <conditionalFormatting sqref="O18">
    <cfRule type="cellIs" dxfId="455" priority="838" operator="lessThan">
      <formula>N18</formula>
    </cfRule>
    <cfRule type="cellIs" dxfId="454" priority="839" operator="greaterThanOrEqual">
      <formula>N18</formula>
    </cfRule>
  </conditionalFormatting>
  <conditionalFormatting sqref="O20">
    <cfRule type="cellIs" dxfId="453" priority="604" operator="greaterThanOrEqual">
      <formula>N20</formula>
    </cfRule>
    <cfRule type="cellIs" dxfId="452" priority="605" operator="lessThan">
      <formula>N20</formula>
    </cfRule>
    <cfRule type="cellIs" dxfId="451" priority="603" operator="equal">
      <formula>0</formula>
    </cfRule>
  </conditionalFormatting>
  <conditionalFormatting sqref="O21">
    <cfRule type="cellIs" dxfId="450" priority="905" operator="lessThan">
      <formula>N21</formula>
    </cfRule>
    <cfRule type="cellIs" dxfId="449" priority="906" operator="greaterThanOrEqual">
      <formula>N21</formula>
    </cfRule>
  </conditionalFormatting>
  <conditionalFormatting sqref="O21:O22">
    <cfRule type="cellIs" dxfId="448" priority="831" operator="equal">
      <formula>0</formula>
    </cfRule>
  </conditionalFormatting>
  <conditionalFormatting sqref="O22">
    <cfRule type="cellIs" dxfId="447" priority="832" operator="lessThan">
      <formula>N22</formula>
    </cfRule>
    <cfRule type="cellIs" dxfId="446" priority="833" operator="greaterThanOrEqual">
      <formula>N22</formula>
    </cfRule>
  </conditionalFormatting>
  <conditionalFormatting sqref="O24">
    <cfRule type="cellIs" dxfId="445" priority="586" operator="greaterThanOrEqual">
      <formula>N24</formula>
    </cfRule>
    <cfRule type="cellIs" dxfId="444" priority="585" operator="equal">
      <formula>0</formula>
    </cfRule>
    <cfRule type="cellIs" dxfId="443" priority="587" operator="lessThan">
      <formula>N24</formula>
    </cfRule>
  </conditionalFormatting>
  <conditionalFormatting sqref="O25">
    <cfRule type="cellIs" dxfId="442" priority="1296" operator="greaterThanOrEqual">
      <formula>N25</formula>
    </cfRule>
    <cfRule type="cellIs" dxfId="441" priority="1295" operator="lessThan">
      <formula>N25</formula>
    </cfRule>
    <cfRule type="cellIs" dxfId="440" priority="1294" operator="equal">
      <formula>0</formula>
    </cfRule>
  </conditionalFormatting>
  <conditionalFormatting sqref="O26">
    <cfRule type="cellIs" dxfId="439" priority="1299" operator="greaterThan">
      <formula>N26</formula>
    </cfRule>
    <cfRule type="cellIs" dxfId="438" priority="1298" operator="lessThanOrEqual">
      <formula>N26</formula>
    </cfRule>
    <cfRule type="cellIs" dxfId="437" priority="1297" operator="equal">
      <formula>0</formula>
    </cfRule>
  </conditionalFormatting>
  <conditionalFormatting sqref="O27:O30">
    <cfRule type="cellIs" dxfId="436" priority="1283" operator="lessThan">
      <formula>$F27</formula>
    </cfRule>
    <cfRule type="cellIs" dxfId="435" priority="1282" operator="equal">
      <formula>0</formula>
    </cfRule>
    <cfRule type="cellIs" dxfId="434" priority="1284" operator="greaterThanOrEqual">
      <formula>$F27</formula>
    </cfRule>
  </conditionalFormatting>
  <conditionalFormatting sqref="O32">
    <cfRule type="cellIs" dxfId="433" priority="1389" operator="greaterThanOrEqual">
      <formula>N32</formula>
    </cfRule>
    <cfRule type="cellIs" dxfId="432" priority="1388" operator="lessThan">
      <formula>N32</formula>
    </cfRule>
  </conditionalFormatting>
  <conditionalFormatting sqref="O32:O33">
    <cfRule type="cellIs" dxfId="431" priority="1092" operator="equal">
      <formula>0</formula>
    </cfRule>
  </conditionalFormatting>
  <conditionalFormatting sqref="O33">
    <cfRule type="cellIs" dxfId="430" priority="1093" operator="lessThan">
      <formula>N33</formula>
    </cfRule>
    <cfRule type="cellIs" dxfId="429" priority="1094" operator="greaterThanOrEqual">
      <formula>N33</formula>
    </cfRule>
  </conditionalFormatting>
  <conditionalFormatting sqref="O35">
    <cfRule type="cellIs" dxfId="428" priority="1385" operator="lessThan">
      <formula>N35</formula>
    </cfRule>
    <cfRule type="cellIs" dxfId="427" priority="1386" operator="greaterThanOrEqual">
      <formula>N35</formula>
    </cfRule>
  </conditionalFormatting>
  <conditionalFormatting sqref="O35:O36">
    <cfRule type="cellIs" dxfId="426" priority="1086" operator="equal">
      <formula>0</formula>
    </cfRule>
  </conditionalFormatting>
  <conditionalFormatting sqref="O36">
    <cfRule type="cellIs" dxfId="425" priority="1087" operator="lessThan">
      <formula>N36</formula>
    </cfRule>
    <cfRule type="cellIs" dxfId="424" priority="1088" operator="greaterThanOrEqual">
      <formula>N36</formula>
    </cfRule>
  </conditionalFormatting>
  <conditionalFormatting sqref="O37">
    <cfRule type="cellIs" dxfId="423" priority="568" operator="lessThan">
      <formula>$R37</formula>
    </cfRule>
    <cfRule type="cellIs" dxfId="422" priority="567" operator="equal">
      <formula>0</formula>
    </cfRule>
    <cfRule type="cellIs" dxfId="421" priority="569" operator="greaterThanOrEqual">
      <formula>$R37</formula>
    </cfRule>
  </conditionalFormatting>
  <conditionalFormatting sqref="O38:O40">
    <cfRule type="cellIs" dxfId="420" priority="1366" operator="equal">
      <formula>0</formula>
    </cfRule>
    <cfRule type="cellIs" dxfId="419" priority="1367" operator="lessThan">
      <formula>N38</formula>
    </cfRule>
    <cfRule type="cellIs" dxfId="418" priority="1368" operator="greaterThanOrEqual">
      <formula>N38</formula>
    </cfRule>
  </conditionalFormatting>
  <conditionalFormatting sqref="O46">
    <cfRule type="cellIs" dxfId="417" priority="245" operator="greaterThanOrEqual">
      <formula>$R46</formula>
    </cfRule>
    <cfRule type="cellIs" dxfId="416" priority="244" operator="lessThan">
      <formula>$R46</formula>
    </cfRule>
    <cfRule type="cellIs" dxfId="415" priority="243" operator="equal">
      <formula>0</formula>
    </cfRule>
  </conditionalFormatting>
  <conditionalFormatting sqref="O47:O51">
    <cfRule type="cellIs" dxfId="414" priority="196" operator="lessThan">
      <formula>N47</formula>
    </cfRule>
    <cfRule type="cellIs" dxfId="413" priority="195" operator="equal">
      <formula>0</formula>
    </cfRule>
    <cfRule type="cellIs" dxfId="412" priority="197" operator="greaterThanOrEqual">
      <formula>N47</formula>
    </cfRule>
  </conditionalFormatting>
  <conditionalFormatting sqref="O52:O53">
    <cfRule type="cellIs" dxfId="411" priority="1362" operator="greaterThan">
      <formula>N52</formula>
    </cfRule>
    <cfRule type="cellIs" dxfId="410" priority="1360" operator="equal">
      <formula>0</formula>
    </cfRule>
    <cfRule type="cellIs" dxfId="409" priority="1361" operator="lessThanOrEqual">
      <formula>N52</formula>
    </cfRule>
  </conditionalFormatting>
  <conditionalFormatting sqref="O54">
    <cfRule type="cellIs" dxfId="408" priority="531" operator="equal">
      <formula>0</formula>
    </cfRule>
    <cfRule type="cellIs" dxfId="407" priority="532" operator="lessThan">
      <formula>$R54</formula>
    </cfRule>
    <cfRule type="cellIs" dxfId="406" priority="533" operator="greaterThanOrEqual">
      <formula>$R54</formula>
    </cfRule>
  </conditionalFormatting>
  <conditionalFormatting sqref="O55:O58">
    <cfRule type="cellIs" dxfId="405" priority="161" operator="greaterThanOrEqual">
      <formula>N55</formula>
    </cfRule>
    <cfRule type="cellIs" dxfId="404" priority="159" operator="equal">
      <formula>0</formula>
    </cfRule>
    <cfRule type="cellIs" dxfId="403" priority="160" operator="lessThan">
      <formula>N55</formula>
    </cfRule>
  </conditionalFormatting>
  <conditionalFormatting sqref="O59">
    <cfRule type="cellIs" dxfId="402" priority="333" operator="equal">
      <formula>0</formula>
    </cfRule>
    <cfRule type="cellIs" dxfId="401" priority="334" operator="lessThan">
      <formula>$R59</formula>
    </cfRule>
    <cfRule type="cellIs" dxfId="400" priority="335" operator="greaterThanOrEqual">
      <formula>$R59</formula>
    </cfRule>
  </conditionalFormatting>
  <conditionalFormatting sqref="O60:O63">
    <cfRule type="cellIs" dxfId="399" priority="124" operator="lessThan">
      <formula>N60</formula>
    </cfRule>
    <cfRule type="cellIs" dxfId="398" priority="125" operator="greaterThanOrEqual">
      <formula>N60</formula>
    </cfRule>
  </conditionalFormatting>
  <conditionalFormatting sqref="O60:O64">
    <cfRule type="cellIs" dxfId="397" priority="123" operator="equal">
      <formula>0</formula>
    </cfRule>
  </conditionalFormatting>
  <conditionalFormatting sqref="O64">
    <cfRule type="cellIs" dxfId="396" priority="376" operator="lessThan">
      <formula>N64</formula>
    </cfRule>
    <cfRule type="cellIs" dxfId="395" priority="377" operator="greaterThanOrEqual">
      <formula>N64</formula>
    </cfRule>
  </conditionalFormatting>
  <conditionalFormatting sqref="O65">
    <cfRule type="cellIs" dxfId="394" priority="317" operator="greaterThanOrEqual">
      <formula>$R65</formula>
    </cfRule>
    <cfRule type="cellIs" dxfId="393" priority="315" operator="equal">
      <formula>0</formula>
    </cfRule>
    <cfRule type="cellIs" dxfId="392" priority="316" operator="lessThan">
      <formula>$R65</formula>
    </cfRule>
  </conditionalFormatting>
  <conditionalFormatting sqref="O66:O69">
    <cfRule type="cellIs" dxfId="391" priority="89" operator="greaterThanOrEqual">
      <formula>N66</formula>
    </cfRule>
    <cfRule type="cellIs" dxfId="390" priority="88" operator="lessThan">
      <formula>N66</formula>
    </cfRule>
    <cfRule type="cellIs" dxfId="389" priority="87" operator="equal">
      <formula>0</formula>
    </cfRule>
  </conditionalFormatting>
  <conditionalFormatting sqref="O71">
    <cfRule type="cellIs" dxfId="388" priority="390" operator="equal">
      <formula>0</formula>
    </cfRule>
    <cfRule type="cellIs" dxfId="387" priority="391" operator="lessThan">
      <formula>N71</formula>
    </cfRule>
    <cfRule type="cellIs" dxfId="386" priority="392" operator="greaterThanOrEqual">
      <formula>N71</formula>
    </cfRule>
  </conditionalFormatting>
  <conditionalFormatting sqref="O73">
    <cfRule type="cellIs" dxfId="385" priority="1115" operator="greaterThanOrEqual">
      <formula>N73</formula>
    </cfRule>
    <cfRule type="cellIs" dxfId="384" priority="1114" operator="lessThan">
      <formula>N73</formula>
    </cfRule>
  </conditionalFormatting>
  <conditionalFormatting sqref="O73:O74">
    <cfRule type="cellIs" dxfId="383" priority="414" operator="equal">
      <formula>0</formula>
    </cfRule>
  </conditionalFormatting>
  <conditionalFormatting sqref="O74">
    <cfRule type="cellIs" dxfId="382" priority="415" operator="lessThan">
      <formula>N74</formula>
    </cfRule>
    <cfRule type="cellIs" dxfId="381" priority="416" operator="greaterThanOrEqual">
      <formula>N74</formula>
    </cfRule>
  </conditionalFormatting>
  <conditionalFormatting sqref="O75">
    <cfRule type="cellIs" dxfId="380" priority="297" operator="equal">
      <formula>0</formula>
    </cfRule>
    <cfRule type="cellIs" dxfId="379" priority="299" operator="greaterThanOrEqual">
      <formula>$R75</formula>
    </cfRule>
    <cfRule type="cellIs" dxfId="378" priority="298" operator="lessThan">
      <formula>$R75</formula>
    </cfRule>
  </conditionalFormatting>
  <conditionalFormatting sqref="O76:O79">
    <cfRule type="cellIs" dxfId="377" priority="53" operator="greaterThanOrEqual">
      <formula>N76</formula>
    </cfRule>
    <cfRule type="cellIs" dxfId="376" priority="52" operator="lessThan">
      <formula>N76</formula>
    </cfRule>
  </conditionalFormatting>
  <conditionalFormatting sqref="O76:O81">
    <cfRule type="cellIs" dxfId="375" priority="51" operator="equal">
      <formula>0</formula>
    </cfRule>
  </conditionalFormatting>
  <conditionalFormatting sqref="O80:O81">
    <cfRule type="cellIs" dxfId="374" priority="430" operator="lessThan">
      <formula>N80</formula>
    </cfRule>
    <cfRule type="cellIs" dxfId="373" priority="431" operator="greaterThanOrEqual">
      <formula>N80</formula>
    </cfRule>
  </conditionalFormatting>
  <conditionalFormatting sqref="O82">
    <cfRule type="cellIs" dxfId="372" priority="279" operator="equal">
      <formula>0</formula>
    </cfRule>
    <cfRule type="cellIs" dxfId="371" priority="280" operator="lessThan">
      <formula>$R82</formula>
    </cfRule>
    <cfRule type="cellIs" dxfId="370" priority="281" operator="greaterThanOrEqual">
      <formula>$R82</formula>
    </cfRule>
  </conditionalFormatting>
  <conditionalFormatting sqref="O83:O86">
    <cfRule type="cellIs" dxfId="369" priority="15" operator="equal">
      <formula>0</formula>
    </cfRule>
    <cfRule type="cellIs" dxfId="368" priority="17" operator="greaterThanOrEqual">
      <formula>N83</formula>
    </cfRule>
    <cfRule type="cellIs" dxfId="367" priority="16" operator="lessThan">
      <formula>N83</formula>
    </cfRule>
  </conditionalFormatting>
  <conditionalFormatting sqref="P7">
    <cfRule type="cellIs" dxfId="366" priority="738" operator="equal">
      <formula>"Introducir resultado"</formula>
    </cfRule>
    <cfRule type="cellIs" dxfId="365" priority="740" operator="equal">
      <formula>"Meta non Conseguida"</formula>
    </cfRule>
    <cfRule type="cellIs" dxfId="364" priority="739" operator="equal">
      <formula>"Meta Conseguida"</formula>
    </cfRule>
  </conditionalFormatting>
  <conditionalFormatting sqref="P8">
    <cfRule type="cellIs" dxfId="363" priority="648" operator="equal">
      <formula>"Meta Totalmente Alcanzada"</formula>
    </cfRule>
    <cfRule type="cellIs" dxfId="362" priority="650" operator="equal">
      <formula>"Ningunha Meta Alcanzada"</formula>
    </cfRule>
    <cfRule type="cellIs" dxfId="361" priority="649" operator="equal">
      <formula>"Meta Parcialmente Alcanzada"</formula>
    </cfRule>
  </conditionalFormatting>
  <conditionalFormatting sqref="P9:P10">
    <cfRule type="cellIs" dxfId="360" priority="879" operator="equal">
      <formula>"Meta non Conseguida"</formula>
    </cfRule>
    <cfRule type="cellIs" dxfId="359" priority="878" operator="equal">
      <formula>"Meta Conseguida"</formula>
    </cfRule>
    <cfRule type="cellIs" dxfId="358" priority="877" operator="equal">
      <formula>"Introducir resultado"</formula>
    </cfRule>
  </conditionalFormatting>
  <conditionalFormatting sqref="P12">
    <cfRule type="cellIs" dxfId="357" priority="632" operator="equal">
      <formula>"Ningunha Meta Alcanzada"</formula>
    </cfRule>
    <cfRule type="cellIs" dxfId="356" priority="631" operator="equal">
      <formula>"Meta Parcialmente Alcanzada"</formula>
    </cfRule>
    <cfRule type="cellIs" dxfId="355" priority="630" operator="equal">
      <formula>"Meta Totalmente Alcanzada"</formula>
    </cfRule>
  </conditionalFormatting>
  <conditionalFormatting sqref="P13:P14">
    <cfRule type="cellIs" dxfId="354" priority="872" operator="equal">
      <formula>"Meta Conseguida"</formula>
    </cfRule>
    <cfRule type="cellIs" dxfId="353" priority="873" operator="equal">
      <formula>"Meta non Conseguida"</formula>
    </cfRule>
  </conditionalFormatting>
  <conditionalFormatting sqref="P13:P15">
    <cfRule type="cellIs" dxfId="352" priority="867" operator="equal">
      <formula>"Introducir resultado"</formula>
    </cfRule>
  </conditionalFormatting>
  <conditionalFormatting sqref="P15">
    <cfRule type="cellIs" dxfId="351" priority="869" operator="equal">
      <formula>"Meta no Conseguida"</formula>
    </cfRule>
    <cfRule type="cellIs" dxfId="350" priority="868" operator="equal">
      <formula>"Resultado Introducido"</formula>
    </cfRule>
  </conditionalFormatting>
  <conditionalFormatting sqref="P16">
    <cfRule type="cellIs" dxfId="349" priority="612" operator="equal">
      <formula>"Meta Totalmente Alcanzada"</formula>
    </cfRule>
    <cfRule type="cellIs" dxfId="348" priority="613" operator="equal">
      <formula>"Meta Parcialmente Alcanzada"</formula>
    </cfRule>
    <cfRule type="cellIs" dxfId="347" priority="614" operator="equal">
      <formula>"Ningunha Meta Alcanzada"</formula>
    </cfRule>
  </conditionalFormatting>
  <conditionalFormatting sqref="P17:P18">
    <cfRule type="cellIs" dxfId="346" priority="863" operator="equal">
      <formula>"Meta non Conseguida"</formula>
    </cfRule>
    <cfRule type="cellIs" dxfId="345" priority="862" operator="equal">
      <formula>"Meta Conseguida"</formula>
    </cfRule>
    <cfRule type="cellIs" dxfId="344" priority="861" operator="equal">
      <formula>"Introducir resultado"</formula>
    </cfRule>
  </conditionalFormatting>
  <conditionalFormatting sqref="P20">
    <cfRule type="cellIs" dxfId="343" priority="595" operator="equal">
      <formula>"Meta Parcialmente Alcanzada"</formula>
    </cfRule>
    <cfRule type="cellIs" dxfId="342" priority="594" operator="equal">
      <formula>"Meta Totalmente Alcanzada"</formula>
    </cfRule>
    <cfRule type="cellIs" dxfId="341" priority="596" operator="equal">
      <formula>"Ningunha Meta Alcanzada"</formula>
    </cfRule>
  </conditionalFormatting>
  <conditionalFormatting sqref="P21:P22">
    <cfRule type="cellIs" dxfId="340" priority="857" operator="equal">
      <formula>"Meta non Conseguida"</formula>
    </cfRule>
    <cfRule type="cellIs" dxfId="339" priority="856" operator="equal">
      <formula>"Meta Conseguida"</formula>
    </cfRule>
    <cfRule type="cellIs" dxfId="338" priority="855" operator="equal">
      <formula>"Introducir resultado"</formula>
    </cfRule>
  </conditionalFormatting>
  <conditionalFormatting sqref="P24">
    <cfRule type="cellIs" dxfId="337" priority="577" operator="equal">
      <formula>"Meta Parcialmente Alcanzada"</formula>
    </cfRule>
    <cfRule type="cellIs" dxfId="336" priority="576" operator="equal">
      <formula>"Meta Totalmente Alcanzada"</formula>
    </cfRule>
    <cfRule type="cellIs" dxfId="335" priority="578" operator="equal">
      <formula>"Ningunha Meta Alcanzada"</formula>
    </cfRule>
  </conditionalFormatting>
  <conditionalFormatting sqref="P25:P30">
    <cfRule type="cellIs" dxfId="334" priority="1153" operator="equal">
      <formula>"Meta Conseguida"</formula>
    </cfRule>
    <cfRule type="cellIs" dxfId="333" priority="1154" operator="equal">
      <formula>"Meta non Conseguida"</formula>
    </cfRule>
    <cfRule type="cellIs" dxfId="332" priority="1152" operator="equal">
      <formula>"Introducir resultado"</formula>
    </cfRule>
  </conditionalFormatting>
  <conditionalFormatting sqref="P32:P33">
    <cfRule type="cellIs" dxfId="331" priority="1151" operator="equal">
      <formula>"Meta non Conseguida"</formula>
    </cfRule>
    <cfRule type="cellIs" dxfId="330" priority="1150" operator="equal">
      <formula>"Meta Conseguida"</formula>
    </cfRule>
    <cfRule type="cellIs" dxfId="329" priority="1149" operator="equal">
      <formula>"Introducir resultado"</formula>
    </cfRule>
  </conditionalFormatting>
  <conditionalFormatting sqref="P35:P36">
    <cfRule type="cellIs" dxfId="328" priority="1159" operator="equal">
      <formula>"Meta Conseguida"</formula>
    </cfRule>
    <cfRule type="cellIs" dxfId="327" priority="1160" operator="equal">
      <formula>"Meta non Conseguida"</formula>
    </cfRule>
    <cfRule type="cellIs" dxfId="326" priority="1158" operator="equal">
      <formula>"Introducir resultado"</formula>
    </cfRule>
  </conditionalFormatting>
  <conditionalFormatting sqref="P37">
    <cfRule type="cellIs" dxfId="325" priority="559" operator="equal">
      <formula>"Meta Parcialmente Alcanzada"</formula>
    </cfRule>
    <cfRule type="cellIs" dxfId="324" priority="560" operator="equal">
      <formula>"Ningunha Meta Alcanzada"</formula>
    </cfRule>
    <cfRule type="cellIs" dxfId="323" priority="558" operator="equal">
      <formula>"Meta Totalmente Alcanzada"</formula>
    </cfRule>
  </conditionalFormatting>
  <conditionalFormatting sqref="P38:P40">
    <cfRule type="cellIs" dxfId="322" priority="1370" operator="equal">
      <formula>"Meta Conseguida"</formula>
    </cfRule>
    <cfRule type="cellIs" dxfId="321" priority="1371" operator="equal">
      <formula>"Meta non Conseguida"</formula>
    </cfRule>
  </conditionalFormatting>
  <conditionalFormatting sqref="P38:P41">
    <cfRule type="cellIs" dxfId="320" priority="1363" operator="equal">
      <formula>"Introducir resultado"</formula>
    </cfRule>
  </conditionalFormatting>
  <conditionalFormatting sqref="P41">
    <cfRule type="cellIs" dxfId="319" priority="1364" operator="equal">
      <formula>"Indicador Completado"</formula>
    </cfRule>
    <cfRule type="cellIs" dxfId="318" priority="1365" operator="equal">
      <formula>"Meta no Conseguida"</formula>
    </cfRule>
  </conditionalFormatting>
  <conditionalFormatting sqref="P46">
    <cfRule type="cellIs" dxfId="317" priority="240" operator="equal">
      <formula>"Meta Totalmente Alcanzada"</formula>
    </cfRule>
    <cfRule type="cellIs" dxfId="316" priority="241" operator="equal">
      <formula>"Meta Parcialmente Alcanzada"</formula>
    </cfRule>
    <cfRule type="cellIs" dxfId="315" priority="242" operator="equal">
      <formula>"Ningunha Meta Alcanzada"</formula>
    </cfRule>
  </conditionalFormatting>
  <conditionalFormatting sqref="P47">
    <cfRule type="cellIs" dxfId="314" priority="1467" operator="equal">
      <formula>"Meta noN Conseguida"</formula>
    </cfRule>
  </conditionalFormatting>
  <conditionalFormatting sqref="P47:P53">
    <cfRule type="cellIs" dxfId="313" priority="763" operator="equal">
      <formula>"Meta Conseguida"</formula>
    </cfRule>
    <cfRule type="cellIs" dxfId="312" priority="762" operator="equal">
      <formula>"Introducir resultado"</formula>
    </cfRule>
  </conditionalFormatting>
  <conditionalFormatting sqref="P48:P53">
    <cfRule type="cellIs" dxfId="311" priority="764" operator="equal">
      <formula>"Meta non Conseguida"</formula>
    </cfRule>
  </conditionalFormatting>
  <conditionalFormatting sqref="P54">
    <cfRule type="cellIs" dxfId="310" priority="344" operator="equal">
      <formula>"Ningunha Meta Alcanzada"</formula>
    </cfRule>
    <cfRule type="cellIs" dxfId="309" priority="342" operator="equal">
      <formula>"Meta Totalmente Alcanzada"</formula>
    </cfRule>
    <cfRule type="cellIs" dxfId="308" priority="343" operator="equal">
      <formula>"Meta Parcialmente Alcanzada"</formula>
    </cfRule>
  </conditionalFormatting>
  <conditionalFormatting sqref="P55:P58">
    <cfRule type="cellIs" dxfId="307" priority="1417" operator="equal">
      <formula>"Introducir resultado"</formula>
    </cfRule>
    <cfRule type="cellIs" dxfId="306" priority="1418" operator="equal">
      <formula>"Meta Conseguida"</formula>
    </cfRule>
    <cfRule type="cellIs" dxfId="305" priority="1419" operator="equal">
      <formula>"Meta non Conseguida"</formula>
    </cfRule>
  </conditionalFormatting>
  <conditionalFormatting sqref="P59">
    <cfRule type="cellIs" dxfId="304" priority="326" operator="equal">
      <formula>"Ningunha Meta Alcanzada"</formula>
    </cfRule>
    <cfRule type="cellIs" dxfId="303" priority="325" operator="equal">
      <formula>"Meta Parcialmente Alcanzada"</formula>
    </cfRule>
    <cfRule type="cellIs" dxfId="302" priority="324" operator="equal">
      <formula>"Meta Totalmente Alcanzada"</formula>
    </cfRule>
  </conditionalFormatting>
  <conditionalFormatting sqref="P60:P64">
    <cfRule type="cellIs" dxfId="301" priority="369" operator="equal">
      <formula>"Introducir resultado"</formula>
    </cfRule>
    <cfRule type="cellIs" dxfId="300" priority="371" operator="equal">
      <formula>"Meta non Conseguida"</formula>
    </cfRule>
    <cfRule type="cellIs" dxfId="299" priority="370" operator="equal">
      <formula>"Meta Conseguida"</formula>
    </cfRule>
  </conditionalFormatting>
  <conditionalFormatting sqref="P65">
    <cfRule type="cellIs" dxfId="298" priority="306" operator="equal">
      <formula>"Meta Totalmente Alcanzada"</formula>
    </cfRule>
    <cfRule type="cellIs" dxfId="297" priority="308" operator="equal">
      <formula>"Ningunha Meta Alcanzada"</formula>
    </cfRule>
    <cfRule type="cellIs" dxfId="296" priority="307" operator="equal">
      <formula>"Meta Parcialmente Alcanzada"</formula>
    </cfRule>
  </conditionalFormatting>
  <conditionalFormatting sqref="P66:P69">
    <cfRule type="cellIs" dxfId="295" priority="1359" operator="equal">
      <formula>"Meta non Conseguida"</formula>
    </cfRule>
    <cfRule type="cellIs" dxfId="294" priority="1358" operator="equal">
      <formula>"Meta Conseguida"</formula>
    </cfRule>
  </conditionalFormatting>
  <conditionalFormatting sqref="P66:P74">
    <cfRule type="cellIs" dxfId="293" priority="384" operator="equal">
      <formula>"Introducir resultado"</formula>
    </cfRule>
  </conditionalFormatting>
  <conditionalFormatting sqref="P70">
    <cfRule type="cellIs" dxfId="292" priority="1142" operator="equal">
      <formula>"Meta no Conseguida"</formula>
    </cfRule>
    <cfRule type="cellIs" dxfId="291" priority="1141" operator="equal">
      <formula>"Indicador Completado"</formula>
    </cfRule>
  </conditionalFormatting>
  <conditionalFormatting sqref="P71">
    <cfRule type="cellIs" dxfId="290" priority="386" operator="equal">
      <formula>"Meta non Conseguida"</formula>
    </cfRule>
    <cfRule type="cellIs" dxfId="289" priority="385" operator="equal">
      <formula>"Meta Conseguida"</formula>
    </cfRule>
  </conditionalFormatting>
  <conditionalFormatting sqref="P72">
    <cfRule type="cellIs" dxfId="288" priority="1138" operator="equal">
      <formula>"Indicador Completado"</formula>
    </cfRule>
    <cfRule type="cellIs" dxfId="287" priority="1139" operator="equal">
      <formula>"Meta no Conseguida"</formula>
    </cfRule>
  </conditionalFormatting>
  <conditionalFormatting sqref="P73:P74">
    <cfRule type="cellIs" dxfId="286" priority="400" operator="equal">
      <formula>"Meta Conseguida"</formula>
    </cfRule>
    <cfRule type="cellIs" dxfId="285" priority="401" operator="equal">
      <formula>"Meta non Conseguida"</formula>
    </cfRule>
  </conditionalFormatting>
  <conditionalFormatting sqref="P75">
    <cfRule type="cellIs" dxfId="284" priority="288" operator="equal">
      <formula>"Meta Totalmente Alcanzada"</formula>
    </cfRule>
    <cfRule type="cellIs" dxfId="283" priority="290" operator="equal">
      <formula>"Ningunha Meta Alcanzada"</formula>
    </cfRule>
    <cfRule type="cellIs" dxfId="282" priority="289" operator="equal">
      <formula>"Meta Parcialmente Alcanzada"</formula>
    </cfRule>
  </conditionalFormatting>
  <conditionalFormatting sqref="P76:P81">
    <cfRule type="cellIs" dxfId="281" priority="420" operator="equal">
      <formula>"Introducir resultado"</formula>
    </cfRule>
    <cfRule type="cellIs" dxfId="280" priority="421" operator="equal">
      <formula>"Meta Conseguida"</formula>
    </cfRule>
    <cfRule type="cellIs" dxfId="279" priority="422" operator="equal">
      <formula>"Meta non Conseguida"</formula>
    </cfRule>
  </conditionalFormatting>
  <conditionalFormatting sqref="P82">
    <cfRule type="cellIs" dxfId="278" priority="272" operator="equal">
      <formula>"Ningunha Meta Alcanzada"</formula>
    </cfRule>
    <cfRule type="cellIs" dxfId="277" priority="271" operator="equal">
      <formula>"Meta Parcialmente Alcanzada"</formula>
    </cfRule>
    <cfRule type="cellIs" dxfId="276" priority="270" operator="equal">
      <formula>"Meta Totalmente Alcanzada"</formula>
    </cfRule>
  </conditionalFormatting>
  <conditionalFormatting sqref="P83:P86">
    <cfRule type="cellIs" dxfId="275" priority="1311" operator="equal">
      <formula>"Meta non Conseguida"</formula>
    </cfRule>
    <cfRule type="cellIs" dxfId="274" priority="1310" operator="equal">
      <formula>"Meta Conseguida"</formula>
    </cfRule>
  </conditionalFormatting>
  <conditionalFormatting sqref="P83:P88">
    <cfRule type="cellIs" dxfId="273" priority="1104" operator="equal">
      <formula>"Introducir resultado"</formula>
    </cfRule>
  </conditionalFormatting>
  <conditionalFormatting sqref="P87:P88">
    <cfRule type="cellIs" dxfId="272" priority="1105" operator="equal">
      <formula>"Indicador Completado"</formula>
    </cfRule>
    <cfRule type="cellIs" dxfId="271" priority="1106" operator="equal">
      <formula>"Meta no Conseguida"</formula>
    </cfRule>
  </conditionalFormatting>
  <hyperlinks>
    <hyperlink ref="D19" location="Anexos!F2" display="Anexos!F2" xr:uid="{00000000-0004-0000-0200-000000000000}"/>
    <hyperlink ref="D31" location="Anexos!Q2" display="Anexos!Q2" xr:uid="{00000000-0004-0000-0200-000001000000}"/>
    <hyperlink ref="D34" location="Anexos!Q2" display="Anexos!Q2" xr:uid="{00000000-0004-0000-0200-000002000000}"/>
  </hyperlinks>
  <pageMargins left="0.70866141732283505" right="0.70866141732283505" top="0.74803149606299202" bottom="0.74803149606299202" header="0.31496062992126" footer="0.31496062992126"/>
  <pageSetup paperSize="9" scale="34"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S47"/>
  <sheetViews>
    <sheetView zoomScale="85" zoomScaleNormal="85" workbookViewId="0">
      <selection activeCell="M6" sqref="M6"/>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c r="B2" s="144" t="s">
        <v>182</v>
      </c>
      <c r="C2" s="149" t="s">
        <v>151</v>
      </c>
      <c r="D2" s="487" t="s">
        <v>7</v>
      </c>
      <c r="E2" s="487"/>
      <c r="F2" s="487"/>
      <c r="G2" s="487"/>
      <c r="H2" s="488"/>
      <c r="I2" s="148"/>
      <c r="J2" s="151" t="s">
        <v>230</v>
      </c>
      <c r="K2" s="329"/>
      <c r="L2" s="152" t="s">
        <v>252</v>
      </c>
      <c r="M2" s="491" t="s">
        <v>156</v>
      </c>
      <c r="N2" s="491"/>
      <c r="O2" s="492"/>
      <c r="P2" s="493" t="s">
        <v>250</v>
      </c>
      <c r="Q2" s="493"/>
      <c r="R2" s="493"/>
      <c r="S2" s="493"/>
    </row>
    <row r="3" spans="1:19">
      <c r="R3" s="433">
        <f>IFERROR(+COUNTIF(R6:R50,"SI")/(COUNTIF(R6:R50,"SI")+COUNTIF(R6:R50,"Non")),0)</f>
        <v>0</v>
      </c>
      <c r="S3" s="433">
        <f>IFERROR(+COUNTIF(S6:S50,"SI")/(COUNTIF(S6:S50,"SI")+COUNTIF(S6:S50,"Non")),0)</f>
        <v>0</v>
      </c>
    </row>
    <row r="4" spans="1:19" ht="15" customHeight="1">
      <c r="B4" s="500" t="s">
        <v>224</v>
      </c>
      <c r="C4" s="501"/>
      <c r="D4" s="339" t="s">
        <v>225</v>
      </c>
      <c r="E4" s="339" t="s">
        <v>226</v>
      </c>
      <c r="F4" s="339" t="s">
        <v>227</v>
      </c>
      <c r="G4" s="430" t="s">
        <v>228</v>
      </c>
      <c r="H4" s="340" t="s">
        <v>468</v>
      </c>
      <c r="J4" s="500" t="s">
        <v>157</v>
      </c>
      <c r="K4" s="504"/>
      <c r="L4" s="501"/>
      <c r="M4" s="494" t="s">
        <v>389</v>
      </c>
      <c r="N4" s="496" t="s">
        <v>88</v>
      </c>
      <c r="O4" s="497" t="s">
        <v>229</v>
      </c>
      <c r="P4" s="489" t="s">
        <v>246</v>
      </c>
      <c r="Q4" s="489" t="s">
        <v>247</v>
      </c>
      <c r="R4" s="496" t="s">
        <v>248</v>
      </c>
      <c r="S4" s="497" t="s">
        <v>249</v>
      </c>
    </row>
    <row r="5" spans="1:19" ht="15" customHeight="1">
      <c r="B5" s="502"/>
      <c r="C5" s="503"/>
      <c r="D5" s="141" t="s">
        <v>159</v>
      </c>
      <c r="E5" s="141" t="s">
        <v>159</v>
      </c>
      <c r="F5" s="141" t="s">
        <v>159</v>
      </c>
      <c r="G5" s="141" t="s">
        <v>159</v>
      </c>
      <c r="H5" s="341" t="s">
        <v>159</v>
      </c>
      <c r="J5" s="502"/>
      <c r="K5" s="505"/>
      <c r="L5" s="503"/>
      <c r="M5" s="495"/>
      <c r="N5" s="495"/>
      <c r="O5" s="498"/>
      <c r="P5" s="490"/>
      <c r="Q5" s="490"/>
      <c r="R5" s="495"/>
      <c r="S5" s="498"/>
    </row>
    <row r="6" spans="1:19" ht="45" customHeight="1">
      <c r="B6" s="142" t="s">
        <v>242</v>
      </c>
      <c r="C6" s="143" t="s">
        <v>241</v>
      </c>
      <c r="D6" s="328">
        <v>3</v>
      </c>
      <c r="E6" s="328">
        <v>2</v>
      </c>
      <c r="F6" s="328">
        <v>0</v>
      </c>
      <c r="G6" s="328">
        <v>0</v>
      </c>
      <c r="H6" s="431">
        <f>SUM(D6:G6)</f>
        <v>5</v>
      </c>
      <c r="J6" s="499" t="s">
        <v>345</v>
      </c>
      <c r="K6" s="331">
        <v>22446</v>
      </c>
      <c r="L6" s="331" t="s">
        <v>346</v>
      </c>
      <c r="M6" s="331" t="s">
        <v>347</v>
      </c>
      <c r="N6" s="332">
        <v>0.94117647058823495</v>
      </c>
      <c r="O6" s="332">
        <v>0.8</v>
      </c>
      <c r="P6" s="159"/>
      <c r="Q6" s="159"/>
      <c r="R6" s="432" t="str">
        <f t="shared" ref="R6:S47" si="0">+IF(COUNTA(N6)=0,"----",IF(COUNTA(P6)=0,"Sen Meta",IF(N6&gt;=P6,"SI","NON")))</f>
        <v>Sen Meta</v>
      </c>
      <c r="S6" s="432" t="str">
        <f t="shared" si="0"/>
        <v>Sen Meta</v>
      </c>
    </row>
    <row r="7" spans="1:19">
      <c r="J7" s="499"/>
      <c r="K7" s="331">
        <v>22447</v>
      </c>
      <c r="L7" s="331" t="s">
        <v>348</v>
      </c>
      <c r="M7" s="331" t="s">
        <v>347</v>
      </c>
      <c r="N7" s="332">
        <v>0.57894736842105299</v>
      </c>
      <c r="O7" s="332">
        <v>0.39285714285714302</v>
      </c>
      <c r="P7" s="159"/>
      <c r="Q7" s="159"/>
      <c r="R7" s="432" t="str">
        <f t="shared" si="0"/>
        <v>Sen Meta</v>
      </c>
      <c r="S7" s="432" t="str">
        <f t="shared" si="0"/>
        <v>Sen Meta</v>
      </c>
    </row>
    <row r="8" spans="1:19" ht="26.25" thickBot="1">
      <c r="J8" s="499"/>
      <c r="K8" s="331">
        <v>22448</v>
      </c>
      <c r="L8" s="331" t="s">
        <v>349</v>
      </c>
      <c r="M8" s="331" t="s">
        <v>347</v>
      </c>
      <c r="N8" s="332">
        <v>0.78947368421052599</v>
      </c>
      <c r="O8" s="332">
        <v>0.57692307692307698</v>
      </c>
      <c r="P8" s="159"/>
      <c r="Q8" s="159"/>
      <c r="R8" s="432" t="str">
        <f t="shared" si="0"/>
        <v>Sen Meta</v>
      </c>
      <c r="S8" s="432" t="str">
        <f t="shared" si="0"/>
        <v>Sen Meta</v>
      </c>
    </row>
    <row r="9" spans="1:19" ht="26.25" thickBot="1">
      <c r="C9" s="434" t="str">
        <f>+Centro!F4</f>
        <v>Curso 2023-2024</v>
      </c>
      <c r="J9" s="499"/>
      <c r="K9" s="331">
        <v>22449</v>
      </c>
      <c r="L9" s="331" t="s">
        <v>350</v>
      </c>
      <c r="M9" s="331" t="s">
        <v>347</v>
      </c>
      <c r="N9" s="332">
        <v>1</v>
      </c>
      <c r="O9" s="332">
        <v>0.72727272727272696</v>
      </c>
      <c r="P9" s="159"/>
      <c r="Q9" s="159"/>
      <c r="R9" s="432" t="str">
        <f t="shared" si="0"/>
        <v>Sen Meta</v>
      </c>
      <c r="S9" s="432" t="str">
        <f t="shared" si="0"/>
        <v>Sen Meta</v>
      </c>
    </row>
    <row r="10" spans="1:19">
      <c r="J10" s="499"/>
      <c r="K10" s="331">
        <v>22450</v>
      </c>
      <c r="L10" s="331" t="s">
        <v>351</v>
      </c>
      <c r="M10" s="331" t="s">
        <v>347</v>
      </c>
      <c r="N10" s="332">
        <v>0.84615384615384603</v>
      </c>
      <c r="O10" s="332">
        <v>0.55000000000000004</v>
      </c>
      <c r="P10" s="159"/>
      <c r="Q10" s="159"/>
      <c r="R10" s="432" t="str">
        <f t="shared" si="0"/>
        <v>Sen Meta</v>
      </c>
      <c r="S10" s="432" t="str">
        <f t="shared" si="0"/>
        <v>Sen Meta</v>
      </c>
    </row>
    <row r="11" spans="1:19">
      <c r="J11" s="499"/>
      <c r="K11" s="331">
        <v>22451</v>
      </c>
      <c r="L11" s="331" t="s">
        <v>352</v>
      </c>
      <c r="M11" s="331" t="s">
        <v>347</v>
      </c>
      <c r="N11" s="332">
        <v>0.82608695652173902</v>
      </c>
      <c r="O11" s="332">
        <v>0.55882352941176505</v>
      </c>
      <c r="P11" s="159"/>
      <c r="Q11" s="159"/>
      <c r="R11" s="432" t="str">
        <f t="shared" si="0"/>
        <v>Sen Meta</v>
      </c>
      <c r="S11" s="432" t="str">
        <f t="shared" si="0"/>
        <v>Sen Meta</v>
      </c>
    </row>
    <row r="12" spans="1:19" ht="25.5">
      <c r="J12" s="499"/>
      <c r="K12" s="331">
        <v>22452</v>
      </c>
      <c r="L12" s="331" t="s">
        <v>353</v>
      </c>
      <c r="M12" s="331" t="s">
        <v>347</v>
      </c>
      <c r="N12" s="332">
        <v>0.70588235294117696</v>
      </c>
      <c r="O12" s="332">
        <v>0.48</v>
      </c>
      <c r="P12" s="159"/>
      <c r="Q12" s="159"/>
      <c r="R12" s="432" t="str">
        <f t="shared" si="0"/>
        <v>Sen Meta</v>
      </c>
      <c r="S12" s="432" t="str">
        <f t="shared" si="0"/>
        <v>Sen Meta</v>
      </c>
    </row>
    <row r="13" spans="1:19">
      <c r="J13" s="499"/>
      <c r="K13" s="331">
        <v>22453</v>
      </c>
      <c r="L13" s="331" t="s">
        <v>354</v>
      </c>
      <c r="M13" s="331" t="s">
        <v>347</v>
      </c>
      <c r="N13" s="332">
        <v>1</v>
      </c>
      <c r="O13" s="332">
        <v>0.64705882352941202</v>
      </c>
      <c r="P13" s="159"/>
      <c r="Q13" s="159"/>
      <c r="R13" s="432" t="str">
        <f t="shared" si="0"/>
        <v>Sen Meta</v>
      </c>
      <c r="S13" s="432" t="str">
        <f t="shared" si="0"/>
        <v>Sen Meta</v>
      </c>
    </row>
    <row r="14" spans="1:19">
      <c r="J14" s="499"/>
      <c r="K14" s="331">
        <v>22454</v>
      </c>
      <c r="L14" s="331" t="s">
        <v>355</v>
      </c>
      <c r="M14" s="331" t="s">
        <v>347</v>
      </c>
      <c r="N14" s="332">
        <v>0.73684210526315796</v>
      </c>
      <c r="O14" s="332">
        <v>0.63636363636363602</v>
      </c>
      <c r="P14" s="159"/>
      <c r="Q14" s="159"/>
      <c r="R14" s="432" t="str">
        <f t="shared" si="0"/>
        <v>Sen Meta</v>
      </c>
      <c r="S14" s="432" t="str">
        <f t="shared" si="0"/>
        <v>Sen Meta</v>
      </c>
    </row>
    <row r="15" spans="1:19">
      <c r="J15" s="499"/>
      <c r="K15" s="331">
        <v>22455</v>
      </c>
      <c r="L15" s="331" t="s">
        <v>356</v>
      </c>
      <c r="M15" s="331" t="s">
        <v>347</v>
      </c>
      <c r="N15" s="332">
        <v>0.91666666666666696</v>
      </c>
      <c r="O15" s="332">
        <v>0.91666666666666696</v>
      </c>
      <c r="P15" s="159"/>
      <c r="Q15" s="159"/>
      <c r="R15" s="432" t="str">
        <f t="shared" si="0"/>
        <v>Sen Meta</v>
      </c>
      <c r="S15" s="432" t="str">
        <f t="shared" si="0"/>
        <v>Sen Meta</v>
      </c>
    </row>
    <row r="16" spans="1:19">
      <c r="J16" s="499"/>
      <c r="K16" s="331">
        <v>22456</v>
      </c>
      <c r="L16" s="331" t="s">
        <v>357</v>
      </c>
      <c r="M16" s="331" t="s">
        <v>347</v>
      </c>
      <c r="N16" s="332">
        <v>0.61111111111111105</v>
      </c>
      <c r="O16" s="332">
        <v>0.5</v>
      </c>
      <c r="P16" s="159"/>
      <c r="Q16" s="159"/>
      <c r="R16" s="432" t="str">
        <f t="shared" si="0"/>
        <v>Sen Meta</v>
      </c>
      <c r="S16" s="432" t="str">
        <f t="shared" si="0"/>
        <v>Sen Meta</v>
      </c>
    </row>
    <row r="17" spans="10:19">
      <c r="J17" s="499"/>
      <c r="K17" s="331">
        <v>22457</v>
      </c>
      <c r="L17" s="331" t="s">
        <v>358</v>
      </c>
      <c r="M17" s="331" t="s">
        <v>347</v>
      </c>
      <c r="N17" s="332">
        <v>0.85</v>
      </c>
      <c r="O17" s="332">
        <v>0.70833333333333304</v>
      </c>
      <c r="P17" s="159"/>
      <c r="Q17" s="159"/>
      <c r="R17" s="432" t="str">
        <f t="shared" si="0"/>
        <v>Sen Meta</v>
      </c>
      <c r="S17" s="432" t="str">
        <f t="shared" si="0"/>
        <v>Sen Meta</v>
      </c>
    </row>
    <row r="18" spans="10:19">
      <c r="J18" s="499"/>
      <c r="K18" s="331">
        <v>22458</v>
      </c>
      <c r="L18" s="331" t="s">
        <v>359</v>
      </c>
      <c r="M18" s="331" t="s">
        <v>347</v>
      </c>
      <c r="N18" s="332">
        <v>0.62962962962962998</v>
      </c>
      <c r="O18" s="332">
        <v>0.53125</v>
      </c>
      <c r="P18" s="159"/>
      <c r="Q18" s="159"/>
      <c r="R18" s="432" t="str">
        <f t="shared" si="0"/>
        <v>Sen Meta</v>
      </c>
      <c r="S18" s="432" t="str">
        <f t="shared" si="0"/>
        <v>Sen Meta</v>
      </c>
    </row>
    <row r="19" spans="10:19">
      <c r="J19" s="499"/>
      <c r="K19" s="331">
        <v>22459</v>
      </c>
      <c r="L19" s="331" t="s">
        <v>360</v>
      </c>
      <c r="M19" s="331" t="s">
        <v>347</v>
      </c>
      <c r="N19" s="332">
        <v>1</v>
      </c>
      <c r="O19" s="332">
        <v>0.95</v>
      </c>
      <c r="P19" s="159"/>
      <c r="Q19" s="159"/>
      <c r="R19" s="432" t="str">
        <f t="shared" si="0"/>
        <v>Sen Meta</v>
      </c>
      <c r="S19" s="432" t="str">
        <f t="shared" si="0"/>
        <v>Sen Meta</v>
      </c>
    </row>
    <row r="20" spans="10:19">
      <c r="J20" s="499"/>
      <c r="K20" s="331">
        <v>22460</v>
      </c>
      <c r="L20" s="331" t="s">
        <v>361</v>
      </c>
      <c r="M20" s="331" t="s">
        <v>347</v>
      </c>
      <c r="N20" s="332">
        <v>0.92857142857142905</v>
      </c>
      <c r="O20" s="332">
        <v>0.92857142857142905</v>
      </c>
      <c r="P20" s="159"/>
      <c r="Q20" s="159"/>
      <c r="R20" s="432" t="str">
        <f t="shared" si="0"/>
        <v>Sen Meta</v>
      </c>
      <c r="S20" s="432" t="str">
        <f t="shared" si="0"/>
        <v>Sen Meta</v>
      </c>
    </row>
    <row r="21" spans="10:19" ht="25.5">
      <c r="J21" s="499"/>
      <c r="K21" s="331">
        <v>22461</v>
      </c>
      <c r="L21" s="331" t="s">
        <v>362</v>
      </c>
      <c r="M21" s="331" t="s">
        <v>347</v>
      </c>
      <c r="N21" s="332">
        <v>1</v>
      </c>
      <c r="O21" s="332">
        <v>0.89473684210526305</v>
      </c>
      <c r="P21" s="159"/>
      <c r="Q21" s="159"/>
      <c r="R21" s="432" t="str">
        <f t="shared" si="0"/>
        <v>Sen Meta</v>
      </c>
      <c r="S21" s="432" t="str">
        <f t="shared" si="0"/>
        <v>Sen Meta</v>
      </c>
    </row>
    <row r="22" spans="10:19">
      <c r="J22" s="499"/>
      <c r="K22" s="331">
        <v>22462</v>
      </c>
      <c r="L22" s="331" t="s">
        <v>363</v>
      </c>
      <c r="M22" s="331" t="s">
        <v>347</v>
      </c>
      <c r="N22" s="332">
        <v>0.72727272727272696</v>
      </c>
      <c r="O22" s="332">
        <v>0.5</v>
      </c>
      <c r="P22" s="159"/>
      <c r="Q22" s="159"/>
      <c r="R22" s="432" t="str">
        <f t="shared" si="0"/>
        <v>Sen Meta</v>
      </c>
      <c r="S22" s="432" t="str">
        <f t="shared" si="0"/>
        <v>Sen Meta</v>
      </c>
    </row>
    <row r="23" spans="10:19">
      <c r="J23" s="499"/>
      <c r="K23" s="331">
        <v>22463</v>
      </c>
      <c r="L23" s="331" t="s">
        <v>364</v>
      </c>
      <c r="M23" s="331" t="s">
        <v>347</v>
      </c>
      <c r="N23" s="332">
        <v>0.85714285714285698</v>
      </c>
      <c r="O23" s="332">
        <v>0.69230769230769196</v>
      </c>
      <c r="P23" s="159"/>
      <c r="Q23" s="159"/>
      <c r="R23" s="432" t="str">
        <f t="shared" si="0"/>
        <v>Sen Meta</v>
      </c>
      <c r="S23" s="432" t="str">
        <f t="shared" si="0"/>
        <v>Sen Meta</v>
      </c>
    </row>
    <row r="24" spans="10:19">
      <c r="J24" s="499"/>
      <c r="K24" s="331">
        <v>22464</v>
      </c>
      <c r="L24" s="331" t="s">
        <v>365</v>
      </c>
      <c r="M24" s="331" t="s">
        <v>347</v>
      </c>
      <c r="N24" s="332">
        <v>0.6875</v>
      </c>
      <c r="O24" s="332">
        <v>0.61111111111111105</v>
      </c>
      <c r="P24" s="159"/>
      <c r="Q24" s="159"/>
      <c r="R24" s="432" t="str">
        <f t="shared" si="0"/>
        <v>Sen Meta</v>
      </c>
      <c r="S24" s="432" t="str">
        <f t="shared" si="0"/>
        <v>Sen Meta</v>
      </c>
    </row>
    <row r="25" spans="10:19">
      <c r="J25" s="499"/>
      <c r="K25" s="331">
        <v>22465</v>
      </c>
      <c r="L25" s="331" t="s">
        <v>366</v>
      </c>
      <c r="M25" s="331" t="s">
        <v>347</v>
      </c>
      <c r="N25" s="332">
        <v>0.9375</v>
      </c>
      <c r="O25" s="332">
        <v>0.78947368421052599</v>
      </c>
      <c r="P25" s="159"/>
      <c r="Q25" s="159"/>
      <c r="R25" s="432" t="str">
        <f t="shared" si="0"/>
        <v>Sen Meta</v>
      </c>
      <c r="S25" s="432" t="str">
        <f t="shared" si="0"/>
        <v>Sen Meta</v>
      </c>
    </row>
    <row r="26" spans="10:19">
      <c r="J26" s="499"/>
      <c r="K26" s="331">
        <v>22466</v>
      </c>
      <c r="L26" s="331" t="s">
        <v>367</v>
      </c>
      <c r="M26" s="331" t="s">
        <v>347</v>
      </c>
      <c r="N26" s="332">
        <v>0.9375</v>
      </c>
      <c r="O26" s="332">
        <v>0.78947368421052599</v>
      </c>
      <c r="P26" s="159"/>
      <c r="Q26" s="159"/>
      <c r="R26" s="432" t="str">
        <f t="shared" si="0"/>
        <v>Sen Meta</v>
      </c>
      <c r="S26" s="432" t="str">
        <f t="shared" si="0"/>
        <v>Sen Meta</v>
      </c>
    </row>
    <row r="27" spans="10:19">
      <c r="J27" s="499"/>
      <c r="K27" s="331">
        <v>22467</v>
      </c>
      <c r="L27" s="331" t="s">
        <v>368</v>
      </c>
      <c r="M27" s="331" t="s">
        <v>347</v>
      </c>
      <c r="N27" s="332">
        <v>1</v>
      </c>
      <c r="O27" s="332">
        <v>0.93333333333333302</v>
      </c>
      <c r="P27" s="159"/>
      <c r="Q27" s="159"/>
      <c r="R27" s="432" t="str">
        <f t="shared" si="0"/>
        <v>Sen Meta</v>
      </c>
      <c r="S27" s="432" t="str">
        <f t="shared" si="0"/>
        <v>Sen Meta</v>
      </c>
    </row>
    <row r="28" spans="10:19">
      <c r="J28" s="499"/>
      <c r="K28" s="331">
        <v>22468</v>
      </c>
      <c r="L28" s="331" t="s">
        <v>369</v>
      </c>
      <c r="M28" s="331" t="s">
        <v>347</v>
      </c>
      <c r="N28" s="332">
        <v>1</v>
      </c>
      <c r="O28" s="332">
        <v>0.9375</v>
      </c>
      <c r="P28" s="159"/>
      <c r="Q28" s="159"/>
      <c r="R28" s="432" t="str">
        <f t="shared" si="0"/>
        <v>Sen Meta</v>
      </c>
      <c r="S28" s="432" t="str">
        <f t="shared" si="0"/>
        <v>Sen Meta</v>
      </c>
    </row>
    <row r="29" spans="10:19">
      <c r="J29" s="499"/>
      <c r="K29" s="331">
        <v>22469</v>
      </c>
      <c r="L29" s="331" t="s">
        <v>370</v>
      </c>
      <c r="M29" s="331" t="s">
        <v>347</v>
      </c>
      <c r="N29" s="332">
        <v>0.9375</v>
      </c>
      <c r="O29" s="332">
        <v>0.88235294117647101</v>
      </c>
      <c r="P29" s="159"/>
      <c r="Q29" s="159"/>
      <c r="R29" s="432" t="str">
        <f t="shared" si="0"/>
        <v>Sen Meta</v>
      </c>
      <c r="S29" s="432" t="str">
        <f t="shared" si="0"/>
        <v>Sen Meta</v>
      </c>
    </row>
    <row r="30" spans="10:19">
      <c r="J30" s="499"/>
      <c r="K30" s="331">
        <v>22470</v>
      </c>
      <c r="L30" s="331" t="s">
        <v>371</v>
      </c>
      <c r="M30" s="331" t="s">
        <v>347</v>
      </c>
      <c r="N30" s="332">
        <v>1</v>
      </c>
      <c r="O30" s="332">
        <v>0.83333333333333304</v>
      </c>
      <c r="P30" s="159"/>
      <c r="Q30" s="159"/>
      <c r="R30" s="432" t="str">
        <f t="shared" si="0"/>
        <v>Sen Meta</v>
      </c>
      <c r="S30" s="432" t="str">
        <f t="shared" si="0"/>
        <v>Sen Meta</v>
      </c>
    </row>
    <row r="31" spans="10:19">
      <c r="J31" s="499"/>
      <c r="K31" s="331">
        <v>22471</v>
      </c>
      <c r="L31" s="331" t="s">
        <v>372</v>
      </c>
      <c r="M31" s="331" t="s">
        <v>347</v>
      </c>
      <c r="N31" s="332">
        <v>0.85714285714285698</v>
      </c>
      <c r="O31" s="332">
        <v>0.85714285714285698</v>
      </c>
      <c r="P31" s="159"/>
      <c r="Q31" s="159"/>
      <c r="R31" s="432" t="str">
        <f t="shared" si="0"/>
        <v>Sen Meta</v>
      </c>
      <c r="S31" s="432" t="str">
        <f t="shared" si="0"/>
        <v>Sen Meta</v>
      </c>
    </row>
    <row r="32" spans="10:19">
      <c r="J32" s="499"/>
      <c r="K32" s="331">
        <v>22472</v>
      </c>
      <c r="L32" s="331" t="s">
        <v>373</v>
      </c>
      <c r="M32" s="331" t="s">
        <v>347</v>
      </c>
      <c r="N32" s="332">
        <v>1</v>
      </c>
      <c r="O32" s="332">
        <v>0.70588235294117696</v>
      </c>
      <c r="P32" s="159"/>
      <c r="Q32" s="159"/>
      <c r="R32" s="432" t="str">
        <f t="shared" si="0"/>
        <v>Sen Meta</v>
      </c>
      <c r="S32" s="432" t="str">
        <f t="shared" si="0"/>
        <v>Sen Meta</v>
      </c>
    </row>
    <row r="33" spans="10:19">
      <c r="J33" s="499"/>
      <c r="K33" s="331">
        <v>22473</v>
      </c>
      <c r="L33" s="331" t="s">
        <v>374</v>
      </c>
      <c r="M33" s="331" t="s">
        <v>347</v>
      </c>
      <c r="N33" s="332">
        <v>1</v>
      </c>
      <c r="O33" s="332">
        <v>0.75</v>
      </c>
      <c r="P33" s="159"/>
      <c r="Q33" s="159"/>
      <c r="R33" s="432" t="str">
        <f t="shared" si="0"/>
        <v>Sen Meta</v>
      </c>
      <c r="S33" s="432" t="str">
        <f t="shared" si="0"/>
        <v>Sen Meta</v>
      </c>
    </row>
    <row r="34" spans="10:19">
      <c r="J34" s="499"/>
      <c r="K34" s="331">
        <v>22474</v>
      </c>
      <c r="L34" s="331" t="s">
        <v>375</v>
      </c>
      <c r="M34" s="331" t="s">
        <v>347</v>
      </c>
      <c r="N34" s="332">
        <v>1</v>
      </c>
      <c r="O34" s="332">
        <v>0.72727272727272696</v>
      </c>
      <c r="P34" s="159"/>
      <c r="Q34" s="159"/>
      <c r="R34" s="432" t="str">
        <f t="shared" si="0"/>
        <v>Sen Meta</v>
      </c>
      <c r="S34" s="432" t="str">
        <f t="shared" si="0"/>
        <v>Sen Meta</v>
      </c>
    </row>
    <row r="35" spans="10:19">
      <c r="J35" s="499"/>
      <c r="K35" s="331">
        <v>22476</v>
      </c>
      <c r="L35" s="331" t="s">
        <v>376</v>
      </c>
      <c r="M35" s="331" t="s">
        <v>347</v>
      </c>
      <c r="N35" s="332">
        <v>0.85714285714285698</v>
      </c>
      <c r="O35" s="332">
        <v>0.8</v>
      </c>
      <c r="P35" s="159"/>
      <c r="Q35" s="159"/>
      <c r="R35" s="432" t="str">
        <f t="shared" si="0"/>
        <v>Sen Meta</v>
      </c>
      <c r="S35" s="432" t="str">
        <f t="shared" si="0"/>
        <v>Sen Meta</v>
      </c>
    </row>
    <row r="36" spans="10:19" ht="25.5">
      <c r="J36" s="499"/>
      <c r="K36" s="331">
        <v>22477</v>
      </c>
      <c r="L36" s="331" t="s">
        <v>377</v>
      </c>
      <c r="M36" s="331" t="s">
        <v>347</v>
      </c>
      <c r="N36" s="332">
        <v>1</v>
      </c>
      <c r="O36" s="332">
        <v>0.8</v>
      </c>
      <c r="P36" s="159"/>
      <c r="Q36" s="159"/>
      <c r="R36" s="432" t="str">
        <f t="shared" si="0"/>
        <v>Sen Meta</v>
      </c>
      <c r="S36" s="432" t="str">
        <f t="shared" si="0"/>
        <v>Sen Meta</v>
      </c>
    </row>
    <row r="37" spans="10:19">
      <c r="J37" s="499"/>
      <c r="K37" s="331">
        <v>22478</v>
      </c>
      <c r="L37" s="331" t="s">
        <v>378</v>
      </c>
      <c r="M37" s="331" t="s">
        <v>347</v>
      </c>
      <c r="N37" s="332">
        <v>0.875</v>
      </c>
      <c r="O37" s="332">
        <v>0.875</v>
      </c>
      <c r="P37" s="159"/>
      <c r="Q37" s="159"/>
      <c r="R37" s="432" t="str">
        <f t="shared" si="0"/>
        <v>Sen Meta</v>
      </c>
      <c r="S37" s="432" t="str">
        <f t="shared" si="0"/>
        <v>Sen Meta</v>
      </c>
    </row>
    <row r="38" spans="10:19">
      <c r="J38" s="499"/>
      <c r="K38" s="331">
        <v>22479</v>
      </c>
      <c r="L38" s="331" t="s">
        <v>379</v>
      </c>
      <c r="M38" s="331" t="s">
        <v>347</v>
      </c>
      <c r="N38" s="332">
        <v>1</v>
      </c>
      <c r="O38" s="332">
        <v>0.71428571428571397</v>
      </c>
      <c r="P38" s="159"/>
      <c r="Q38" s="159"/>
      <c r="R38" s="432" t="str">
        <f t="shared" si="0"/>
        <v>Sen Meta</v>
      </c>
      <c r="S38" s="432" t="str">
        <f t="shared" si="0"/>
        <v>Sen Meta</v>
      </c>
    </row>
    <row r="39" spans="10:19">
      <c r="J39" s="499"/>
      <c r="K39" s="331">
        <v>22480</v>
      </c>
      <c r="L39" s="331" t="s">
        <v>380</v>
      </c>
      <c r="M39" s="331" t="s">
        <v>347</v>
      </c>
      <c r="N39" s="332">
        <v>1</v>
      </c>
      <c r="O39" s="332">
        <v>0.84615384615384603</v>
      </c>
      <c r="P39" s="159"/>
      <c r="Q39" s="159"/>
      <c r="R39" s="432" t="str">
        <f t="shared" si="0"/>
        <v>Sen Meta</v>
      </c>
      <c r="S39" s="432" t="str">
        <f t="shared" si="0"/>
        <v>Sen Meta</v>
      </c>
    </row>
    <row r="40" spans="10:19" ht="25.5">
      <c r="J40" s="499"/>
      <c r="K40" s="331">
        <v>22481</v>
      </c>
      <c r="L40" s="331" t="s">
        <v>381</v>
      </c>
      <c r="M40" s="331" t="s">
        <v>347</v>
      </c>
      <c r="N40" s="332">
        <v>1</v>
      </c>
      <c r="O40" s="332">
        <v>0.6</v>
      </c>
      <c r="P40" s="159"/>
      <c r="Q40" s="159"/>
      <c r="R40" s="432" t="str">
        <f t="shared" si="0"/>
        <v>Sen Meta</v>
      </c>
      <c r="S40" s="432" t="str">
        <f t="shared" si="0"/>
        <v>Sen Meta</v>
      </c>
    </row>
    <row r="41" spans="10:19" ht="25.5">
      <c r="J41" s="499"/>
      <c r="K41" s="331">
        <v>22482</v>
      </c>
      <c r="L41" s="331" t="s">
        <v>382</v>
      </c>
      <c r="M41" s="331" t="s">
        <v>347</v>
      </c>
      <c r="N41" s="332">
        <v>1</v>
      </c>
      <c r="O41" s="332">
        <v>1</v>
      </c>
      <c r="P41" s="159"/>
      <c r="Q41" s="159"/>
      <c r="R41" s="432" t="str">
        <f t="shared" si="0"/>
        <v>Sen Meta</v>
      </c>
      <c r="S41" s="432" t="str">
        <f t="shared" si="0"/>
        <v>Sen Meta</v>
      </c>
    </row>
    <row r="42" spans="10:19" ht="25.5">
      <c r="J42" s="499"/>
      <c r="K42" s="331">
        <v>22485</v>
      </c>
      <c r="L42" s="331" t="s">
        <v>383</v>
      </c>
      <c r="M42" s="331" t="s">
        <v>347</v>
      </c>
      <c r="N42" s="332">
        <v>1</v>
      </c>
      <c r="O42" s="332">
        <v>1</v>
      </c>
      <c r="P42" s="159"/>
      <c r="Q42" s="159"/>
      <c r="R42" s="432" t="str">
        <f t="shared" si="0"/>
        <v>Sen Meta</v>
      </c>
      <c r="S42" s="432" t="str">
        <f t="shared" si="0"/>
        <v>Sen Meta</v>
      </c>
    </row>
    <row r="43" spans="10:19" ht="25.5">
      <c r="J43" s="499"/>
      <c r="K43" s="331">
        <v>22486</v>
      </c>
      <c r="L43" s="331" t="s">
        <v>384</v>
      </c>
      <c r="M43" s="331" t="s">
        <v>347</v>
      </c>
      <c r="N43" s="332">
        <v>1</v>
      </c>
      <c r="O43" s="332">
        <v>0.90909090909090895</v>
      </c>
      <c r="P43" s="159"/>
      <c r="Q43" s="159"/>
      <c r="R43" s="432" t="str">
        <f t="shared" si="0"/>
        <v>Sen Meta</v>
      </c>
      <c r="S43" s="432" t="str">
        <f t="shared" si="0"/>
        <v>Sen Meta</v>
      </c>
    </row>
    <row r="44" spans="10:19">
      <c r="J44" s="499"/>
      <c r="K44" s="331">
        <v>22487</v>
      </c>
      <c r="L44" s="331" t="s">
        <v>385</v>
      </c>
      <c r="M44" s="331" t="s">
        <v>347</v>
      </c>
      <c r="N44" s="332">
        <v>0.8</v>
      </c>
      <c r="O44" s="332">
        <v>0.72727272727272696</v>
      </c>
      <c r="P44" s="159"/>
      <c r="Q44" s="159"/>
      <c r="R44" s="432" t="str">
        <f t="shared" si="0"/>
        <v>Sen Meta</v>
      </c>
      <c r="S44" s="432" t="str">
        <f t="shared" si="0"/>
        <v>Sen Meta</v>
      </c>
    </row>
    <row r="45" spans="10:19" ht="38.25">
      <c r="J45" s="499"/>
      <c r="K45" s="331">
        <v>22489</v>
      </c>
      <c r="L45" s="331" t="s">
        <v>386</v>
      </c>
      <c r="M45" s="331" t="s">
        <v>347</v>
      </c>
      <c r="N45" s="332">
        <v>1</v>
      </c>
      <c r="O45" s="332">
        <v>0.5</v>
      </c>
      <c r="P45" s="159"/>
      <c r="Q45" s="159"/>
      <c r="R45" s="432" t="str">
        <f t="shared" si="0"/>
        <v>Sen Meta</v>
      </c>
      <c r="S45" s="432" t="str">
        <f t="shared" si="0"/>
        <v>Sen Meta</v>
      </c>
    </row>
    <row r="46" spans="10:19" ht="25.5">
      <c r="J46" s="499"/>
      <c r="K46" s="331">
        <v>22491</v>
      </c>
      <c r="L46" s="331" t="s">
        <v>387</v>
      </c>
      <c r="M46" s="331" t="s">
        <v>347</v>
      </c>
      <c r="N46" s="332">
        <v>1</v>
      </c>
      <c r="O46" s="332">
        <v>0.5</v>
      </c>
      <c r="P46" s="159"/>
      <c r="Q46" s="159"/>
      <c r="R46" s="432" t="str">
        <f t="shared" si="0"/>
        <v>Sen Meta</v>
      </c>
      <c r="S46" s="432" t="str">
        <f t="shared" si="0"/>
        <v>Sen Meta</v>
      </c>
    </row>
    <row r="47" spans="10:19">
      <c r="J47" s="499"/>
      <c r="K47" s="331">
        <v>22492</v>
      </c>
      <c r="L47" s="331" t="s">
        <v>388</v>
      </c>
      <c r="M47" s="331" t="s">
        <v>347</v>
      </c>
      <c r="N47" s="332">
        <v>1</v>
      </c>
      <c r="O47" s="332">
        <v>0.58333333333333304</v>
      </c>
      <c r="P47" s="159"/>
      <c r="Q47" s="159"/>
      <c r="R47" s="432" t="str">
        <f t="shared" si="0"/>
        <v>Sen Meta</v>
      </c>
      <c r="S47" s="432" t="str">
        <f t="shared" si="0"/>
        <v>Sen Meta</v>
      </c>
    </row>
  </sheetData>
  <mergeCells count="13">
    <mergeCell ref="J6:J47"/>
    <mergeCell ref="B4:C5"/>
    <mergeCell ref="J4:L5"/>
    <mergeCell ref="R4:R5"/>
    <mergeCell ref="S4:S5"/>
    <mergeCell ref="D2:H2"/>
    <mergeCell ref="P4:P5"/>
    <mergeCell ref="Q4:Q5"/>
    <mergeCell ref="M2:O2"/>
    <mergeCell ref="P2:S2"/>
    <mergeCell ref="M4:M5"/>
    <mergeCell ref="N4:N5"/>
    <mergeCell ref="O4:O5"/>
  </mergeCells>
  <hyperlinks>
    <hyperlink ref="P2" r:id="rId1" xr:uid="{00000000-0004-0000-03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1"/>
  <sheetViews>
    <sheetView topLeftCell="C1" zoomScaleNormal="100" workbookViewId="0">
      <selection activeCell="F9" sqref="E9:F9"/>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thickBot="1">
      <c r="B2" s="144" t="s">
        <v>182</v>
      </c>
      <c r="C2" s="149" t="s">
        <v>151</v>
      </c>
      <c r="D2" s="487" t="s">
        <v>7</v>
      </c>
      <c r="E2" s="487"/>
      <c r="F2" s="487"/>
      <c r="G2" s="487"/>
      <c r="H2" s="488"/>
      <c r="I2" s="148"/>
      <c r="J2" s="151" t="s">
        <v>230</v>
      </c>
      <c r="K2" s="329"/>
      <c r="L2" s="152" t="s">
        <v>252</v>
      </c>
      <c r="M2" s="491" t="s">
        <v>156</v>
      </c>
      <c r="N2" s="491"/>
      <c r="O2" s="492"/>
      <c r="P2" s="493" t="s">
        <v>250</v>
      </c>
      <c r="Q2" s="493"/>
      <c r="R2" s="493"/>
      <c r="S2" s="493"/>
    </row>
    <row r="3" spans="1:19" ht="15.75" thickBot="1">
      <c r="C3" s="434" t="str">
        <f>+Centro!J4</f>
        <v>Curso 2024-2025</v>
      </c>
      <c r="R3" s="433">
        <f>IFERROR(+COUNTIF(R6:R52,"SI")/(COUNTIF(R6:R52,"SI")+COUNTIF(R6:R52,"Non")),0)</f>
        <v>1</v>
      </c>
      <c r="S3" s="433">
        <f>IFERROR(+COUNTIF(S6:S52,"SI")/(COUNTIF(S6:S52,"SI")+COUNTIF(S6:S52,"Non")),0)</f>
        <v>0.95238095238095233</v>
      </c>
    </row>
    <row r="4" spans="1:19" ht="15" customHeight="1">
      <c r="B4" s="500" t="s">
        <v>224</v>
      </c>
      <c r="C4" s="501"/>
      <c r="D4" s="339" t="s">
        <v>225</v>
      </c>
      <c r="E4" s="339" t="s">
        <v>226</v>
      </c>
      <c r="F4" s="339" t="s">
        <v>227</v>
      </c>
      <c r="G4" s="430" t="s">
        <v>228</v>
      </c>
      <c r="H4" s="340" t="s">
        <v>468</v>
      </c>
      <c r="J4" s="500" t="s">
        <v>157</v>
      </c>
      <c r="K4" s="504"/>
      <c r="L4" s="501"/>
      <c r="M4" s="494" t="s">
        <v>389</v>
      </c>
      <c r="N4" s="496" t="s">
        <v>88</v>
      </c>
      <c r="O4" s="497" t="s">
        <v>229</v>
      </c>
      <c r="P4" s="489" t="s">
        <v>246</v>
      </c>
      <c r="Q4" s="489" t="s">
        <v>247</v>
      </c>
      <c r="R4" s="496" t="s">
        <v>248</v>
      </c>
      <c r="S4" s="497" t="s">
        <v>249</v>
      </c>
    </row>
    <row r="5" spans="1:19" ht="15" customHeight="1">
      <c r="B5" s="502"/>
      <c r="C5" s="503"/>
      <c r="D5" s="141" t="s">
        <v>159</v>
      </c>
      <c r="E5" s="141" t="s">
        <v>159</v>
      </c>
      <c r="F5" s="141" t="s">
        <v>159</v>
      </c>
      <c r="G5" s="141" t="s">
        <v>159</v>
      </c>
      <c r="H5" s="341" t="s">
        <v>159</v>
      </c>
      <c r="J5" s="502"/>
      <c r="K5" s="505"/>
      <c r="L5" s="503"/>
      <c r="M5" s="495"/>
      <c r="N5" s="495"/>
      <c r="O5" s="498"/>
      <c r="P5" s="490"/>
      <c r="Q5" s="490"/>
      <c r="R5" s="495"/>
      <c r="S5" s="498"/>
    </row>
    <row r="6" spans="1:19" ht="45" customHeight="1">
      <c r="B6" s="142" t="s">
        <v>242</v>
      </c>
      <c r="C6" s="143" t="s">
        <v>241</v>
      </c>
      <c r="D6" s="328">
        <v>3</v>
      </c>
      <c r="E6" s="328">
        <v>2</v>
      </c>
      <c r="F6" s="328">
        <v>0</v>
      </c>
      <c r="G6" s="328">
        <v>0</v>
      </c>
      <c r="H6" s="431">
        <f>SUM(D6:G6)</f>
        <v>5</v>
      </c>
      <c r="J6" s="499" t="s">
        <v>345</v>
      </c>
      <c r="K6" s="331">
        <v>22446</v>
      </c>
      <c r="L6" s="331" t="s">
        <v>346</v>
      </c>
      <c r="M6" s="457" t="s">
        <v>486</v>
      </c>
      <c r="N6" s="332">
        <v>0.86666666666666703</v>
      </c>
      <c r="O6" s="332">
        <v>0.61904761904761896</v>
      </c>
      <c r="P6" s="460">
        <v>0.5</v>
      </c>
      <c r="Q6" s="460">
        <v>0.5</v>
      </c>
      <c r="R6" s="432" t="str">
        <f t="shared" ref="R6:S49" si="0">+IF(COUNTA(N6)=0,"----",IF(COUNTA(P6)=0,"Sen Meta",IF(N6&gt;=P6,"SI","NON")))</f>
        <v>SI</v>
      </c>
      <c r="S6" s="432" t="str">
        <f t="shared" si="0"/>
        <v>SI</v>
      </c>
    </row>
    <row r="7" spans="1:19">
      <c r="J7" s="499"/>
      <c r="K7" s="331">
        <v>22447</v>
      </c>
      <c r="L7" s="331" t="s">
        <v>348</v>
      </c>
      <c r="M7" s="457" t="s">
        <v>486</v>
      </c>
      <c r="N7" s="332">
        <v>0.72727272727272696</v>
      </c>
      <c r="O7" s="332">
        <v>0.57142857142857095</v>
      </c>
      <c r="P7" s="460">
        <v>0.5</v>
      </c>
      <c r="Q7" s="460">
        <v>0.5</v>
      </c>
      <c r="R7" s="432" t="str">
        <f t="shared" si="0"/>
        <v>SI</v>
      </c>
      <c r="S7" s="432" t="str">
        <f t="shared" si="0"/>
        <v>SI</v>
      </c>
    </row>
    <row r="8" spans="1:19" ht="25.5">
      <c r="J8" s="499"/>
      <c r="K8" s="331">
        <v>22448</v>
      </c>
      <c r="L8" s="331" t="s">
        <v>349</v>
      </c>
      <c r="M8" s="457" t="s">
        <v>486</v>
      </c>
      <c r="N8" s="332">
        <v>0.70588235294117696</v>
      </c>
      <c r="O8" s="332">
        <v>0.52173913043478304</v>
      </c>
      <c r="P8" s="460">
        <v>0.5</v>
      </c>
      <c r="Q8" s="460">
        <v>0.5</v>
      </c>
      <c r="R8" s="432" t="str">
        <f t="shared" si="0"/>
        <v>SI</v>
      </c>
      <c r="S8" s="432" t="str">
        <f t="shared" si="0"/>
        <v>SI</v>
      </c>
    </row>
    <row r="9" spans="1:19" ht="25.5">
      <c r="J9" s="499"/>
      <c r="K9" s="331">
        <v>22449</v>
      </c>
      <c r="L9" s="331" t="s">
        <v>350</v>
      </c>
      <c r="M9" s="457" t="s">
        <v>486</v>
      </c>
      <c r="N9" s="332">
        <v>1</v>
      </c>
      <c r="O9" s="332">
        <v>1</v>
      </c>
      <c r="P9" s="460">
        <v>0.5</v>
      </c>
      <c r="Q9" s="460">
        <v>0.5</v>
      </c>
      <c r="R9" s="432" t="str">
        <f t="shared" si="0"/>
        <v>SI</v>
      </c>
      <c r="S9" s="432" t="str">
        <f t="shared" si="0"/>
        <v>SI</v>
      </c>
    </row>
    <row r="10" spans="1:19">
      <c r="J10" s="499"/>
      <c r="K10" s="331">
        <v>22450</v>
      </c>
      <c r="L10" s="331" t="s">
        <v>351</v>
      </c>
      <c r="M10" s="457" t="s">
        <v>486</v>
      </c>
      <c r="N10" s="332">
        <v>0.8</v>
      </c>
      <c r="O10" s="332">
        <v>0.5</v>
      </c>
      <c r="P10" s="460">
        <v>0.5</v>
      </c>
      <c r="Q10" s="460">
        <v>0.5</v>
      </c>
      <c r="R10" s="432" t="str">
        <f t="shared" si="0"/>
        <v>SI</v>
      </c>
      <c r="S10" s="432" t="str">
        <f t="shared" si="0"/>
        <v>SI</v>
      </c>
    </row>
    <row r="11" spans="1:19">
      <c r="J11" s="499"/>
      <c r="K11" s="331">
        <v>22451</v>
      </c>
      <c r="L11" s="331" t="s">
        <v>352</v>
      </c>
      <c r="M11" s="457" t="s">
        <v>486</v>
      </c>
      <c r="N11" s="332">
        <v>0.80952380952380998</v>
      </c>
      <c r="O11" s="332">
        <v>0.53125</v>
      </c>
      <c r="P11" s="460">
        <v>0.5</v>
      </c>
      <c r="Q11" s="460">
        <v>0.5</v>
      </c>
      <c r="R11" s="432" t="str">
        <f t="shared" si="0"/>
        <v>SI</v>
      </c>
      <c r="S11" s="432" t="str">
        <f t="shared" si="0"/>
        <v>SI</v>
      </c>
    </row>
    <row r="12" spans="1:19" ht="25.5">
      <c r="J12" s="499"/>
      <c r="K12" s="331">
        <v>22452</v>
      </c>
      <c r="L12" s="331" t="s">
        <v>353</v>
      </c>
      <c r="M12" s="457" t="s">
        <v>486</v>
      </c>
      <c r="N12" s="332">
        <v>0.70588235294117696</v>
      </c>
      <c r="O12" s="461">
        <v>0.42857142857142899</v>
      </c>
      <c r="P12" s="460">
        <v>0.5</v>
      </c>
      <c r="Q12" s="460">
        <v>0.5</v>
      </c>
      <c r="R12" s="432" t="str">
        <f t="shared" si="0"/>
        <v>SI</v>
      </c>
      <c r="S12" s="432" t="str">
        <f t="shared" si="0"/>
        <v>NON</v>
      </c>
    </row>
    <row r="13" spans="1:19">
      <c r="J13" s="499"/>
      <c r="K13" s="331">
        <v>22453</v>
      </c>
      <c r="L13" s="331" t="s">
        <v>354</v>
      </c>
      <c r="M13" s="457" t="s">
        <v>486</v>
      </c>
      <c r="N13" s="332">
        <v>0.69230769230769196</v>
      </c>
      <c r="O13" s="461">
        <v>0.45</v>
      </c>
      <c r="P13" s="460">
        <v>0.5</v>
      </c>
      <c r="Q13" s="460">
        <v>0.5</v>
      </c>
      <c r="R13" s="432" t="str">
        <f t="shared" si="0"/>
        <v>SI</v>
      </c>
      <c r="S13" s="432" t="str">
        <f t="shared" si="0"/>
        <v>NON</v>
      </c>
    </row>
    <row r="14" spans="1:19">
      <c r="J14" s="499"/>
      <c r="K14" s="331">
        <v>22454</v>
      </c>
      <c r="L14" s="331" t="s">
        <v>355</v>
      </c>
      <c r="M14" s="457" t="s">
        <v>486</v>
      </c>
      <c r="N14" s="332">
        <v>0.94444444444444398</v>
      </c>
      <c r="O14" s="332">
        <v>0.94444444444444398</v>
      </c>
      <c r="P14" s="460">
        <v>0.5</v>
      </c>
      <c r="Q14" s="460">
        <v>0.5</v>
      </c>
      <c r="R14" s="432" t="str">
        <f t="shared" si="0"/>
        <v>SI</v>
      </c>
      <c r="S14" s="432" t="str">
        <f t="shared" si="0"/>
        <v>SI</v>
      </c>
    </row>
    <row r="15" spans="1:19">
      <c r="J15" s="499"/>
      <c r="K15" s="331">
        <v>22455</v>
      </c>
      <c r="L15" s="331" t="s">
        <v>356</v>
      </c>
      <c r="M15" s="457" t="s">
        <v>486</v>
      </c>
      <c r="N15" s="332">
        <v>0.63636363636363602</v>
      </c>
      <c r="O15" s="332">
        <v>0.58333333333333304</v>
      </c>
      <c r="P15" s="460">
        <v>0.5</v>
      </c>
      <c r="Q15" s="460">
        <v>0.5</v>
      </c>
      <c r="R15" s="432" t="str">
        <f t="shared" si="0"/>
        <v>SI</v>
      </c>
      <c r="S15" s="432" t="str">
        <f t="shared" si="0"/>
        <v>SI</v>
      </c>
    </row>
    <row r="16" spans="1:19">
      <c r="J16" s="499"/>
      <c r="K16" s="331">
        <v>22456</v>
      </c>
      <c r="L16" s="331" t="s">
        <v>357</v>
      </c>
      <c r="M16" s="457" t="s">
        <v>486</v>
      </c>
      <c r="N16" s="332">
        <v>0.625</v>
      </c>
      <c r="O16" s="332">
        <v>0.55555555555555602</v>
      </c>
      <c r="P16" s="460">
        <v>0.5</v>
      </c>
      <c r="Q16" s="460">
        <v>0.5</v>
      </c>
      <c r="R16" s="432" t="str">
        <f t="shared" si="0"/>
        <v>SI</v>
      </c>
      <c r="S16" s="432" t="str">
        <f t="shared" si="0"/>
        <v>SI</v>
      </c>
    </row>
    <row r="17" spans="10:19">
      <c r="J17" s="499"/>
      <c r="K17" s="331">
        <v>22457</v>
      </c>
      <c r="L17" s="331" t="s">
        <v>358</v>
      </c>
      <c r="M17" s="457" t="s">
        <v>486</v>
      </c>
      <c r="N17" s="332">
        <v>0.75</v>
      </c>
      <c r="O17" s="332">
        <v>0.75</v>
      </c>
      <c r="P17" s="460">
        <v>0.5</v>
      </c>
      <c r="Q17" s="460">
        <v>0.5</v>
      </c>
      <c r="R17" s="432" t="str">
        <f t="shared" si="0"/>
        <v>SI</v>
      </c>
      <c r="S17" s="432" t="str">
        <f t="shared" si="0"/>
        <v>SI</v>
      </c>
    </row>
    <row r="18" spans="10:19">
      <c r="J18" s="499"/>
      <c r="K18" s="331">
        <v>22458</v>
      </c>
      <c r="L18" s="331" t="s">
        <v>359</v>
      </c>
      <c r="M18" s="457" t="s">
        <v>486</v>
      </c>
      <c r="N18" s="332">
        <v>0.63636363636363602</v>
      </c>
      <c r="O18" s="332">
        <v>0.60869565217391297</v>
      </c>
      <c r="P18" s="460">
        <v>0.5</v>
      </c>
      <c r="Q18" s="460">
        <v>0.5</v>
      </c>
      <c r="R18" s="432" t="str">
        <f t="shared" si="0"/>
        <v>SI</v>
      </c>
      <c r="S18" s="432" t="str">
        <f t="shared" si="0"/>
        <v>SI</v>
      </c>
    </row>
    <row r="19" spans="10:19">
      <c r="J19" s="499"/>
      <c r="K19" s="331">
        <v>22459</v>
      </c>
      <c r="L19" s="331" t="s">
        <v>360</v>
      </c>
      <c r="M19" s="457" t="s">
        <v>486</v>
      </c>
      <c r="N19" s="332">
        <v>1</v>
      </c>
      <c r="O19" s="332">
        <v>1</v>
      </c>
      <c r="P19" s="460">
        <v>0.5</v>
      </c>
      <c r="Q19" s="460">
        <v>0.5</v>
      </c>
      <c r="R19" s="432" t="str">
        <f t="shared" si="0"/>
        <v>SI</v>
      </c>
      <c r="S19" s="432" t="str">
        <f t="shared" si="0"/>
        <v>SI</v>
      </c>
    </row>
    <row r="20" spans="10:19">
      <c r="J20" s="499"/>
      <c r="K20" s="331">
        <v>22460</v>
      </c>
      <c r="L20" s="331" t="s">
        <v>361</v>
      </c>
      <c r="M20" s="457" t="s">
        <v>486</v>
      </c>
      <c r="N20" s="332">
        <v>0.90909090909090895</v>
      </c>
      <c r="O20" s="332">
        <v>0.76923076923076905</v>
      </c>
      <c r="P20" s="460">
        <v>0.5</v>
      </c>
      <c r="Q20" s="460">
        <v>0.5</v>
      </c>
      <c r="R20" s="432" t="str">
        <f t="shared" si="0"/>
        <v>SI</v>
      </c>
      <c r="S20" s="432" t="str">
        <f t="shared" si="0"/>
        <v>SI</v>
      </c>
    </row>
    <row r="21" spans="10:19" ht="25.5">
      <c r="J21" s="499"/>
      <c r="K21" s="331">
        <v>22461</v>
      </c>
      <c r="L21" s="331" t="s">
        <v>362</v>
      </c>
      <c r="M21" s="457" t="s">
        <v>486</v>
      </c>
      <c r="N21" s="332">
        <v>1</v>
      </c>
      <c r="O21" s="332">
        <v>0.9375</v>
      </c>
      <c r="P21" s="460">
        <v>0.5</v>
      </c>
      <c r="Q21" s="460">
        <v>0.5</v>
      </c>
      <c r="R21" s="432" t="str">
        <f t="shared" si="0"/>
        <v>SI</v>
      </c>
      <c r="S21" s="432" t="str">
        <f t="shared" si="0"/>
        <v>SI</v>
      </c>
    </row>
    <row r="22" spans="10:19">
      <c r="J22" s="499"/>
      <c r="K22" s="331">
        <v>22462</v>
      </c>
      <c r="L22" s="331" t="s">
        <v>363</v>
      </c>
      <c r="M22" s="457" t="s">
        <v>486</v>
      </c>
      <c r="N22" s="332">
        <v>0.66666666666666696</v>
      </c>
      <c r="O22" s="332">
        <v>0.56000000000000005</v>
      </c>
      <c r="P22" s="460">
        <v>0.5</v>
      </c>
      <c r="Q22" s="460">
        <v>0.5</v>
      </c>
      <c r="R22" s="432" t="str">
        <f t="shared" si="0"/>
        <v>SI</v>
      </c>
      <c r="S22" s="432" t="str">
        <f t="shared" si="0"/>
        <v>SI</v>
      </c>
    </row>
    <row r="23" spans="10:19">
      <c r="J23" s="499"/>
      <c r="K23" s="331">
        <v>22463</v>
      </c>
      <c r="L23" s="331" t="s">
        <v>364</v>
      </c>
      <c r="M23" s="457" t="s">
        <v>486</v>
      </c>
      <c r="N23" s="332">
        <v>0.95454545454545503</v>
      </c>
      <c r="O23" s="332">
        <v>0.80769230769230804</v>
      </c>
      <c r="P23" s="460">
        <v>0.5</v>
      </c>
      <c r="Q23" s="460">
        <v>0.5</v>
      </c>
      <c r="R23" s="432" t="str">
        <f t="shared" si="0"/>
        <v>SI</v>
      </c>
      <c r="S23" s="432" t="str">
        <f t="shared" si="0"/>
        <v>SI</v>
      </c>
    </row>
    <row r="24" spans="10:19">
      <c r="J24" s="499"/>
      <c r="K24" s="331">
        <v>22464</v>
      </c>
      <c r="L24" s="331" t="s">
        <v>365</v>
      </c>
      <c r="M24" s="457" t="s">
        <v>486</v>
      </c>
      <c r="N24" s="332">
        <v>0.84615384615384603</v>
      </c>
      <c r="O24" s="332">
        <v>0.84615384615384603</v>
      </c>
      <c r="P24" s="460">
        <v>0.5</v>
      </c>
      <c r="Q24" s="460">
        <v>0.5</v>
      </c>
      <c r="R24" s="432" t="str">
        <f t="shared" si="0"/>
        <v>SI</v>
      </c>
      <c r="S24" s="432" t="str">
        <f t="shared" si="0"/>
        <v>SI</v>
      </c>
    </row>
    <row r="25" spans="10:19">
      <c r="J25" s="499"/>
      <c r="K25" s="331">
        <v>22465</v>
      </c>
      <c r="L25" s="331" t="s">
        <v>366</v>
      </c>
      <c r="M25" s="457" t="s">
        <v>486</v>
      </c>
      <c r="N25" s="332">
        <v>0.92857142857142905</v>
      </c>
      <c r="O25" s="332">
        <v>0.86666666666666703</v>
      </c>
      <c r="P25" s="460">
        <v>0.5</v>
      </c>
      <c r="Q25" s="460">
        <v>0.5</v>
      </c>
      <c r="R25" s="432" t="str">
        <f t="shared" si="0"/>
        <v>SI</v>
      </c>
      <c r="S25" s="432" t="str">
        <f t="shared" si="0"/>
        <v>SI</v>
      </c>
    </row>
    <row r="26" spans="10:19">
      <c r="J26" s="499"/>
      <c r="K26" s="331">
        <v>22466</v>
      </c>
      <c r="L26" s="331" t="s">
        <v>367</v>
      </c>
      <c r="M26" s="457" t="s">
        <v>486</v>
      </c>
      <c r="N26" s="332">
        <v>1</v>
      </c>
      <c r="O26" s="332">
        <v>0.875</v>
      </c>
      <c r="P26" s="460">
        <v>0.5</v>
      </c>
      <c r="Q26" s="460">
        <v>0.5</v>
      </c>
      <c r="R26" s="432" t="str">
        <f t="shared" si="0"/>
        <v>SI</v>
      </c>
      <c r="S26" s="432" t="str">
        <f t="shared" si="0"/>
        <v>SI</v>
      </c>
    </row>
    <row r="27" spans="10:19">
      <c r="J27" s="499"/>
      <c r="K27" s="331">
        <v>22467</v>
      </c>
      <c r="L27" s="331" t="s">
        <v>368</v>
      </c>
      <c r="M27" s="457" t="s">
        <v>486</v>
      </c>
      <c r="N27" s="332">
        <v>1</v>
      </c>
      <c r="O27" s="332">
        <v>1</v>
      </c>
      <c r="P27" s="460">
        <v>0.5</v>
      </c>
      <c r="Q27" s="460">
        <v>0.5</v>
      </c>
      <c r="R27" s="432" t="str">
        <f t="shared" si="0"/>
        <v>SI</v>
      </c>
      <c r="S27" s="432" t="str">
        <f t="shared" si="0"/>
        <v>SI</v>
      </c>
    </row>
    <row r="28" spans="10:19">
      <c r="J28" s="499"/>
      <c r="K28" s="331">
        <v>22468</v>
      </c>
      <c r="L28" s="331" t="s">
        <v>369</v>
      </c>
      <c r="M28" s="457" t="s">
        <v>486</v>
      </c>
      <c r="N28" s="332">
        <v>1</v>
      </c>
      <c r="O28" s="332">
        <v>0.96</v>
      </c>
      <c r="P28" s="460">
        <v>0.5</v>
      </c>
      <c r="Q28" s="460">
        <v>0.5</v>
      </c>
      <c r="R28" s="432" t="str">
        <f t="shared" si="0"/>
        <v>SI</v>
      </c>
      <c r="S28" s="432" t="str">
        <f t="shared" si="0"/>
        <v>SI</v>
      </c>
    </row>
    <row r="29" spans="10:19">
      <c r="J29" s="499"/>
      <c r="K29" s="331">
        <v>22469</v>
      </c>
      <c r="L29" s="331" t="s">
        <v>370</v>
      </c>
      <c r="M29" s="457" t="s">
        <v>486</v>
      </c>
      <c r="N29" s="332">
        <v>1</v>
      </c>
      <c r="O29" s="332">
        <v>0.90476190476190499</v>
      </c>
      <c r="P29" s="460">
        <v>0.5</v>
      </c>
      <c r="Q29" s="460">
        <v>0.5</v>
      </c>
      <c r="R29" s="432" t="str">
        <f t="shared" si="0"/>
        <v>SI</v>
      </c>
      <c r="S29" s="432" t="str">
        <f t="shared" si="0"/>
        <v>SI</v>
      </c>
    </row>
    <row r="30" spans="10:19">
      <c r="J30" s="499"/>
      <c r="K30" s="331">
        <v>22470</v>
      </c>
      <c r="L30" s="331" t="s">
        <v>371</v>
      </c>
      <c r="M30" s="457" t="s">
        <v>486</v>
      </c>
      <c r="N30" s="332">
        <v>1</v>
      </c>
      <c r="O30" s="332">
        <v>0.96153846153846201</v>
      </c>
      <c r="P30" s="460">
        <v>0.5</v>
      </c>
      <c r="Q30" s="460">
        <v>0.5</v>
      </c>
      <c r="R30" s="432" t="str">
        <f t="shared" si="0"/>
        <v>SI</v>
      </c>
      <c r="S30" s="432" t="str">
        <f t="shared" si="0"/>
        <v>SI</v>
      </c>
    </row>
    <row r="31" spans="10:19">
      <c r="J31" s="499"/>
      <c r="K31" s="331">
        <v>22471</v>
      </c>
      <c r="L31" s="331" t="s">
        <v>372</v>
      </c>
      <c r="M31" s="457" t="s">
        <v>486</v>
      </c>
      <c r="N31" s="332">
        <v>1</v>
      </c>
      <c r="O31" s="332">
        <v>1</v>
      </c>
      <c r="P31" s="460">
        <v>0.5</v>
      </c>
      <c r="Q31" s="460">
        <v>0.5</v>
      </c>
      <c r="R31" s="432" t="str">
        <f t="shared" si="0"/>
        <v>SI</v>
      </c>
      <c r="S31" s="432" t="str">
        <f t="shared" si="0"/>
        <v>SI</v>
      </c>
    </row>
    <row r="32" spans="10:19">
      <c r="J32" s="499"/>
      <c r="K32" s="331">
        <v>22472</v>
      </c>
      <c r="L32" s="331" t="s">
        <v>373</v>
      </c>
      <c r="M32" s="457" t="s">
        <v>486</v>
      </c>
      <c r="N32" s="332">
        <v>1</v>
      </c>
      <c r="O32" s="332">
        <v>1</v>
      </c>
      <c r="P32" s="460">
        <v>0.5</v>
      </c>
      <c r="Q32" s="460">
        <v>0.5</v>
      </c>
      <c r="R32" s="432" t="str">
        <f t="shared" si="0"/>
        <v>SI</v>
      </c>
      <c r="S32" s="432" t="str">
        <f t="shared" si="0"/>
        <v>SI</v>
      </c>
    </row>
    <row r="33" spans="10:19">
      <c r="J33" s="499"/>
      <c r="K33" s="331">
        <v>22473</v>
      </c>
      <c r="L33" s="331" t="s">
        <v>374</v>
      </c>
      <c r="M33" s="457" t="s">
        <v>486</v>
      </c>
      <c r="N33" s="332">
        <v>1</v>
      </c>
      <c r="O33" s="332">
        <v>0.75</v>
      </c>
      <c r="P33" s="460">
        <v>0.5</v>
      </c>
      <c r="Q33" s="460">
        <v>0.5</v>
      </c>
      <c r="R33" s="432" t="str">
        <f t="shared" si="0"/>
        <v>SI</v>
      </c>
      <c r="S33" s="432" t="str">
        <f t="shared" si="0"/>
        <v>SI</v>
      </c>
    </row>
    <row r="34" spans="10:19">
      <c r="J34" s="499"/>
      <c r="K34" s="331">
        <v>22474</v>
      </c>
      <c r="L34" s="331" t="s">
        <v>375</v>
      </c>
      <c r="M34" s="457" t="s">
        <v>486</v>
      </c>
      <c r="N34" s="332">
        <v>1</v>
      </c>
      <c r="O34" s="332">
        <v>0.5</v>
      </c>
      <c r="P34" s="460">
        <v>0.5</v>
      </c>
      <c r="Q34" s="460">
        <v>0.5</v>
      </c>
      <c r="R34" s="432" t="str">
        <f t="shared" si="0"/>
        <v>SI</v>
      </c>
      <c r="S34" s="432" t="str">
        <f t="shared" si="0"/>
        <v>SI</v>
      </c>
    </row>
    <row r="35" spans="10:19">
      <c r="J35" s="499"/>
      <c r="K35" s="331">
        <v>22476</v>
      </c>
      <c r="L35" s="331" t="s">
        <v>376</v>
      </c>
      <c r="M35" s="457" t="s">
        <v>486</v>
      </c>
      <c r="N35" s="332">
        <v>1</v>
      </c>
      <c r="O35" s="332">
        <v>0.66666666666666696</v>
      </c>
      <c r="P35" s="460">
        <v>0.5</v>
      </c>
      <c r="Q35" s="460">
        <v>0.5</v>
      </c>
      <c r="R35" s="432" t="str">
        <f t="shared" si="0"/>
        <v>SI</v>
      </c>
      <c r="S35" s="432" t="str">
        <f t="shared" si="0"/>
        <v>SI</v>
      </c>
    </row>
    <row r="36" spans="10:19" ht="25.5">
      <c r="J36" s="499"/>
      <c r="K36" s="331">
        <v>22477</v>
      </c>
      <c r="L36" s="331" t="s">
        <v>377</v>
      </c>
      <c r="M36" s="457" t="s">
        <v>486</v>
      </c>
      <c r="N36" s="332">
        <v>1</v>
      </c>
      <c r="O36" s="332">
        <v>0.92307692307692302</v>
      </c>
      <c r="P36" s="460">
        <v>0.5</v>
      </c>
      <c r="Q36" s="460">
        <v>0.5</v>
      </c>
      <c r="R36" s="432" t="str">
        <f t="shared" si="0"/>
        <v>SI</v>
      </c>
      <c r="S36" s="432" t="str">
        <f t="shared" si="0"/>
        <v>SI</v>
      </c>
    </row>
    <row r="37" spans="10:19">
      <c r="J37" s="499"/>
      <c r="K37" s="331">
        <v>22478</v>
      </c>
      <c r="L37" s="331" t="s">
        <v>378</v>
      </c>
      <c r="M37" s="457" t="s">
        <v>486</v>
      </c>
      <c r="N37" s="332">
        <v>1</v>
      </c>
      <c r="O37" s="332">
        <v>1</v>
      </c>
      <c r="P37" s="460">
        <v>0.5</v>
      </c>
      <c r="Q37" s="460">
        <v>0.5</v>
      </c>
      <c r="R37" s="432" t="str">
        <f t="shared" si="0"/>
        <v>SI</v>
      </c>
      <c r="S37" s="432" t="str">
        <f t="shared" si="0"/>
        <v>SI</v>
      </c>
    </row>
    <row r="38" spans="10:19">
      <c r="J38" s="499"/>
      <c r="K38" s="331">
        <v>22479</v>
      </c>
      <c r="L38" s="331" t="s">
        <v>379</v>
      </c>
      <c r="M38" s="457" t="s">
        <v>486</v>
      </c>
      <c r="N38" s="332">
        <v>0.88888888888888895</v>
      </c>
      <c r="O38" s="332">
        <v>0.88888888888888895</v>
      </c>
      <c r="P38" s="460">
        <v>0.5</v>
      </c>
      <c r="Q38" s="460">
        <v>0.5</v>
      </c>
      <c r="R38" s="432" t="str">
        <f t="shared" si="0"/>
        <v>SI</v>
      </c>
      <c r="S38" s="432" t="str">
        <f t="shared" si="0"/>
        <v>SI</v>
      </c>
    </row>
    <row r="39" spans="10:19">
      <c r="J39" s="499"/>
      <c r="K39" s="331">
        <v>22480</v>
      </c>
      <c r="L39" s="331" t="s">
        <v>380</v>
      </c>
      <c r="M39" s="457" t="s">
        <v>486</v>
      </c>
      <c r="N39" s="332">
        <v>0.9</v>
      </c>
      <c r="O39" s="332">
        <v>0.9</v>
      </c>
      <c r="P39" s="460">
        <v>0.5</v>
      </c>
      <c r="Q39" s="460">
        <v>0.5</v>
      </c>
      <c r="R39" s="432" t="str">
        <f t="shared" si="0"/>
        <v>SI</v>
      </c>
      <c r="S39" s="432" t="str">
        <f t="shared" si="0"/>
        <v>SI</v>
      </c>
    </row>
    <row r="40" spans="10:19" ht="25.5">
      <c r="J40" s="499"/>
      <c r="K40" s="331">
        <v>22481</v>
      </c>
      <c r="L40" s="331" t="s">
        <v>381</v>
      </c>
      <c r="M40" s="457" t="s">
        <v>486</v>
      </c>
      <c r="N40" s="332">
        <v>1</v>
      </c>
      <c r="O40" s="332">
        <v>1</v>
      </c>
      <c r="P40" s="460">
        <v>0.5</v>
      </c>
      <c r="Q40" s="460">
        <v>0.5</v>
      </c>
      <c r="R40" s="432" t="str">
        <f t="shared" si="0"/>
        <v>SI</v>
      </c>
      <c r="S40" s="432" t="str">
        <f t="shared" si="0"/>
        <v>SI</v>
      </c>
    </row>
    <row r="41" spans="10:19" ht="25.5">
      <c r="J41" s="499"/>
      <c r="K41" s="331">
        <v>22482</v>
      </c>
      <c r="L41" s="331" t="s">
        <v>382</v>
      </c>
      <c r="M41" s="457" t="s">
        <v>486</v>
      </c>
      <c r="N41" s="332">
        <v>1</v>
      </c>
      <c r="O41" s="332">
        <v>1</v>
      </c>
      <c r="P41" s="460">
        <v>0.5</v>
      </c>
      <c r="Q41" s="460">
        <v>0.5</v>
      </c>
      <c r="R41" s="432" t="str">
        <f t="shared" si="0"/>
        <v>SI</v>
      </c>
      <c r="S41" s="432" t="str">
        <f t="shared" si="0"/>
        <v>SI</v>
      </c>
    </row>
    <row r="42" spans="10:19" ht="25.5">
      <c r="J42" s="499"/>
      <c r="K42" s="331">
        <v>22483</v>
      </c>
      <c r="L42" s="459" t="s">
        <v>487</v>
      </c>
      <c r="M42" s="457" t="s">
        <v>486</v>
      </c>
      <c r="N42" s="332">
        <v>1</v>
      </c>
      <c r="O42" s="332">
        <v>1</v>
      </c>
      <c r="P42" s="460">
        <v>0.5</v>
      </c>
      <c r="Q42" s="460">
        <v>0.5</v>
      </c>
      <c r="R42" s="432" t="str">
        <f t="shared" si="0"/>
        <v>SI</v>
      </c>
      <c r="S42" s="432"/>
    </row>
    <row r="43" spans="10:19" ht="25.5">
      <c r="J43" s="499"/>
      <c r="K43" s="331">
        <v>22485</v>
      </c>
      <c r="L43" s="331" t="s">
        <v>383</v>
      </c>
      <c r="M43" s="457" t="s">
        <v>486</v>
      </c>
      <c r="N43" s="332">
        <v>1</v>
      </c>
      <c r="O43" s="332">
        <v>1</v>
      </c>
      <c r="P43" s="460">
        <v>0.5</v>
      </c>
      <c r="Q43" s="460">
        <v>0.5</v>
      </c>
      <c r="R43" s="432" t="str">
        <f t="shared" si="0"/>
        <v>SI</v>
      </c>
      <c r="S43" s="432" t="str">
        <f t="shared" si="0"/>
        <v>SI</v>
      </c>
    </row>
    <row r="44" spans="10:19" ht="25.5">
      <c r="J44" s="499"/>
      <c r="K44" s="331">
        <v>22486</v>
      </c>
      <c r="L44" s="331" t="s">
        <v>384</v>
      </c>
      <c r="M44" s="457" t="s">
        <v>486</v>
      </c>
      <c r="N44" s="332">
        <v>1</v>
      </c>
      <c r="O44" s="332">
        <v>0.93333333333333302</v>
      </c>
      <c r="P44" s="460">
        <v>0.5</v>
      </c>
      <c r="Q44" s="460">
        <v>0.5</v>
      </c>
      <c r="R44" s="432" t="str">
        <f t="shared" si="0"/>
        <v>SI</v>
      </c>
      <c r="S44" s="432" t="str">
        <f t="shared" si="0"/>
        <v>SI</v>
      </c>
    </row>
    <row r="45" spans="10:19">
      <c r="J45" s="499"/>
      <c r="K45" s="331">
        <v>22487</v>
      </c>
      <c r="L45" s="331" t="s">
        <v>385</v>
      </c>
      <c r="M45" s="457" t="s">
        <v>486</v>
      </c>
      <c r="N45" s="332">
        <v>1</v>
      </c>
      <c r="O45" s="332">
        <v>0.90909090909090895</v>
      </c>
      <c r="P45" s="460">
        <v>0.5</v>
      </c>
      <c r="Q45" s="460">
        <v>0.5</v>
      </c>
      <c r="R45" s="432" t="str">
        <f t="shared" si="0"/>
        <v>SI</v>
      </c>
      <c r="S45" s="432" t="str">
        <f t="shared" si="0"/>
        <v>SI</v>
      </c>
    </row>
    <row r="46" spans="10:19" ht="38.25">
      <c r="J46" s="499"/>
      <c r="K46" s="331">
        <v>22489</v>
      </c>
      <c r="L46" s="331" t="s">
        <v>386</v>
      </c>
      <c r="M46" s="457" t="s">
        <v>486</v>
      </c>
      <c r="N46" s="332">
        <v>1</v>
      </c>
      <c r="O46" s="332">
        <v>1</v>
      </c>
      <c r="P46" s="460">
        <v>0.5</v>
      </c>
      <c r="Q46" s="460">
        <v>0.5</v>
      </c>
      <c r="R46" s="432" t="str">
        <f t="shared" si="0"/>
        <v>SI</v>
      </c>
      <c r="S46" s="432" t="str">
        <f t="shared" si="0"/>
        <v>SI</v>
      </c>
    </row>
    <row r="47" spans="10:19" ht="25.5">
      <c r="J47" s="499"/>
      <c r="K47" s="331">
        <v>22490</v>
      </c>
      <c r="L47" s="331" t="s">
        <v>488</v>
      </c>
      <c r="M47" s="457" t="s">
        <v>486</v>
      </c>
      <c r="N47" s="332">
        <v>1</v>
      </c>
      <c r="O47" s="332">
        <v>1</v>
      </c>
      <c r="P47" s="460">
        <v>0.5</v>
      </c>
      <c r="Q47" s="460">
        <v>0.5</v>
      </c>
      <c r="R47" s="432" t="str">
        <f t="shared" si="0"/>
        <v>SI</v>
      </c>
      <c r="S47" s="432"/>
    </row>
    <row r="48" spans="10:19" ht="25.5">
      <c r="J48" s="499"/>
      <c r="K48" s="331">
        <v>22491</v>
      </c>
      <c r="L48" s="331" t="s">
        <v>387</v>
      </c>
      <c r="M48" s="457" t="s">
        <v>486</v>
      </c>
      <c r="N48" s="332">
        <v>1</v>
      </c>
      <c r="O48" s="332">
        <v>0.83333333333333304</v>
      </c>
      <c r="P48" s="460">
        <v>0.5</v>
      </c>
      <c r="Q48" s="460">
        <v>0.5</v>
      </c>
      <c r="R48" s="432" t="str">
        <f t="shared" si="0"/>
        <v>SI</v>
      </c>
      <c r="S48" s="432" t="str">
        <f t="shared" si="0"/>
        <v>SI</v>
      </c>
    </row>
    <row r="49" spans="10:19">
      <c r="J49" s="499"/>
      <c r="K49" s="331">
        <v>22492</v>
      </c>
      <c r="L49" s="331" t="s">
        <v>388</v>
      </c>
      <c r="M49" s="457" t="s">
        <v>486</v>
      </c>
      <c r="N49" s="332">
        <v>1</v>
      </c>
      <c r="O49" s="332">
        <v>0.54166666666666696</v>
      </c>
      <c r="P49" s="460">
        <v>0.5</v>
      </c>
      <c r="Q49" s="460">
        <v>0.5</v>
      </c>
      <c r="R49" s="432" t="str">
        <f t="shared" si="0"/>
        <v>SI</v>
      </c>
      <c r="S49" s="432" t="str">
        <f t="shared" si="0"/>
        <v>SI</v>
      </c>
    </row>
    <row r="50" spans="10:19">
      <c r="N50" s="458"/>
    </row>
    <row r="51" spans="10:19">
      <c r="N51" s="458"/>
    </row>
  </sheetData>
  <mergeCells count="13">
    <mergeCell ref="J6:J49"/>
    <mergeCell ref="D2:H2"/>
    <mergeCell ref="M2:O2"/>
    <mergeCell ref="B4:C5"/>
    <mergeCell ref="P4:P5"/>
    <mergeCell ref="P2:S2"/>
    <mergeCell ref="J4:L5"/>
    <mergeCell ref="M4:M5"/>
    <mergeCell ref="Q4:Q5"/>
    <mergeCell ref="R4:R5"/>
    <mergeCell ref="S4:S5"/>
    <mergeCell ref="N4:N5"/>
    <mergeCell ref="O4:O5"/>
  </mergeCells>
  <hyperlinks>
    <hyperlink ref="P2" r:id="rId1" xr:uid="{00000000-0004-0000-04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7"/>
  <sheetViews>
    <sheetView zoomScale="85" zoomScaleNormal="85" workbookViewId="0">
      <selection activeCell="C10" sqref="C10"/>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c r="B2" s="144" t="s">
        <v>182</v>
      </c>
      <c r="C2" s="149" t="s">
        <v>151</v>
      </c>
      <c r="D2" s="487" t="s">
        <v>7</v>
      </c>
      <c r="E2" s="487"/>
      <c r="F2" s="487"/>
      <c r="G2" s="487"/>
      <c r="H2" s="488"/>
      <c r="I2" s="148"/>
      <c r="J2" s="151" t="s">
        <v>230</v>
      </c>
      <c r="K2" s="329"/>
      <c r="L2" s="152" t="s">
        <v>252</v>
      </c>
      <c r="M2" s="491" t="s">
        <v>156</v>
      </c>
      <c r="N2" s="491"/>
      <c r="O2" s="492"/>
      <c r="P2" s="493" t="s">
        <v>250</v>
      </c>
      <c r="Q2" s="493"/>
      <c r="R2" s="493"/>
      <c r="S2" s="493"/>
    </row>
    <row r="3" spans="1:19">
      <c r="R3" s="433">
        <f>IFERROR(+COUNTIF(R6:R50,"SI")/(COUNTIF(R6:R50,"SI")+COUNTIF(R6:R50,"Non")),0)</f>
        <v>0</v>
      </c>
      <c r="S3" s="433">
        <f>IFERROR(+COUNTIF(S6:S50,"SI")/(COUNTIF(S6:S50,"SI")+COUNTIF(S6:S50,"Non")),0)</f>
        <v>0</v>
      </c>
    </row>
    <row r="4" spans="1:19" ht="15" customHeight="1">
      <c r="B4" s="500" t="s">
        <v>224</v>
      </c>
      <c r="C4" s="501"/>
      <c r="D4" s="339" t="s">
        <v>225</v>
      </c>
      <c r="E4" s="339" t="s">
        <v>226</v>
      </c>
      <c r="F4" s="339" t="s">
        <v>227</v>
      </c>
      <c r="G4" s="430" t="s">
        <v>228</v>
      </c>
      <c r="H4" s="340" t="s">
        <v>468</v>
      </c>
      <c r="J4" s="500" t="s">
        <v>157</v>
      </c>
      <c r="K4" s="504"/>
      <c r="L4" s="501"/>
      <c r="M4" s="494" t="s">
        <v>389</v>
      </c>
      <c r="N4" s="496" t="s">
        <v>88</v>
      </c>
      <c r="O4" s="497" t="s">
        <v>229</v>
      </c>
      <c r="P4" s="489" t="s">
        <v>246</v>
      </c>
      <c r="Q4" s="489" t="s">
        <v>247</v>
      </c>
      <c r="R4" s="496" t="s">
        <v>248</v>
      </c>
      <c r="S4" s="497" t="s">
        <v>249</v>
      </c>
    </row>
    <row r="5" spans="1:19" ht="15" customHeight="1">
      <c r="B5" s="502"/>
      <c r="C5" s="503"/>
      <c r="D5" s="141" t="s">
        <v>159</v>
      </c>
      <c r="E5" s="141" t="s">
        <v>159</v>
      </c>
      <c r="F5" s="141" t="s">
        <v>159</v>
      </c>
      <c r="G5" s="141" t="s">
        <v>159</v>
      </c>
      <c r="H5" s="341" t="s">
        <v>159</v>
      </c>
      <c r="J5" s="502"/>
      <c r="K5" s="505"/>
      <c r="L5" s="503"/>
      <c r="M5" s="495"/>
      <c r="N5" s="495"/>
      <c r="O5" s="498"/>
      <c r="P5" s="490"/>
      <c r="Q5" s="490"/>
      <c r="R5" s="495"/>
      <c r="S5" s="498"/>
    </row>
    <row r="6" spans="1:19" ht="45" customHeight="1">
      <c r="B6" s="142" t="s">
        <v>242</v>
      </c>
      <c r="C6" s="143" t="s">
        <v>241</v>
      </c>
      <c r="D6" s="328">
        <v>3</v>
      </c>
      <c r="E6" s="328">
        <v>2</v>
      </c>
      <c r="F6" s="328">
        <v>0</v>
      </c>
      <c r="G6" s="328">
        <v>0</v>
      </c>
      <c r="H6" s="431">
        <f>SUM(D6:G6)</f>
        <v>5</v>
      </c>
      <c r="J6" s="499" t="s">
        <v>345</v>
      </c>
      <c r="K6" s="331">
        <v>22446</v>
      </c>
      <c r="L6" s="331" t="s">
        <v>346</v>
      </c>
      <c r="M6" s="331"/>
      <c r="N6" s="332"/>
      <c r="O6" s="332"/>
      <c r="P6" s="159"/>
      <c r="Q6" s="159"/>
      <c r="R6" s="432" t="str">
        <f t="shared" ref="R6:S47" si="0">+IF(COUNTA(N6)=0,"----",IF(COUNTA(P6)=0,"Sen Meta",IF(N6&gt;=P6,"SI","NON")))</f>
        <v>----</v>
      </c>
      <c r="S6" s="432" t="str">
        <f t="shared" si="0"/>
        <v>----</v>
      </c>
    </row>
    <row r="7" spans="1:19">
      <c r="J7" s="499"/>
      <c r="K7" s="331">
        <v>22447</v>
      </c>
      <c r="L7" s="331" t="s">
        <v>348</v>
      </c>
      <c r="M7" s="331"/>
      <c r="N7" s="332"/>
      <c r="O7" s="332"/>
      <c r="P7" s="159"/>
      <c r="Q7" s="159"/>
      <c r="R7" s="432" t="str">
        <f t="shared" si="0"/>
        <v>----</v>
      </c>
      <c r="S7" s="432" t="str">
        <f t="shared" si="0"/>
        <v>----</v>
      </c>
    </row>
    <row r="8" spans="1:19" ht="26.25" thickBot="1">
      <c r="J8" s="499"/>
      <c r="K8" s="331">
        <v>22448</v>
      </c>
      <c r="L8" s="331" t="s">
        <v>349</v>
      </c>
      <c r="M8" s="331"/>
      <c r="N8" s="332"/>
      <c r="O8" s="332"/>
      <c r="P8" s="159"/>
      <c r="Q8" s="159"/>
      <c r="R8" s="432" t="str">
        <f t="shared" si="0"/>
        <v>----</v>
      </c>
      <c r="S8" s="432" t="str">
        <f t="shared" si="0"/>
        <v>----</v>
      </c>
    </row>
    <row r="9" spans="1:19" ht="26.25" thickBot="1">
      <c r="C9" s="434" t="str">
        <f>+Centro!N4</f>
        <v>Curso 2025-2026</v>
      </c>
      <c r="J9" s="499"/>
      <c r="K9" s="331">
        <v>22449</v>
      </c>
      <c r="L9" s="331" t="s">
        <v>350</v>
      </c>
      <c r="M9" s="331"/>
      <c r="N9" s="332"/>
      <c r="O9" s="332"/>
      <c r="P9" s="159"/>
      <c r="Q9" s="159"/>
      <c r="R9" s="432" t="str">
        <f t="shared" si="0"/>
        <v>----</v>
      </c>
      <c r="S9" s="432" t="str">
        <f t="shared" si="0"/>
        <v>----</v>
      </c>
    </row>
    <row r="10" spans="1:19">
      <c r="J10" s="499"/>
      <c r="K10" s="331">
        <v>22450</v>
      </c>
      <c r="L10" s="331" t="s">
        <v>351</v>
      </c>
      <c r="M10" s="331"/>
      <c r="N10" s="332"/>
      <c r="O10" s="332"/>
      <c r="P10" s="159"/>
      <c r="Q10" s="159"/>
      <c r="R10" s="432" t="str">
        <f t="shared" si="0"/>
        <v>----</v>
      </c>
      <c r="S10" s="432" t="str">
        <f t="shared" si="0"/>
        <v>----</v>
      </c>
    </row>
    <row r="11" spans="1:19">
      <c r="J11" s="499"/>
      <c r="K11" s="331">
        <v>22451</v>
      </c>
      <c r="L11" s="331" t="s">
        <v>352</v>
      </c>
      <c r="M11" s="331"/>
      <c r="N11" s="332"/>
      <c r="O11" s="332"/>
      <c r="P11" s="159"/>
      <c r="Q11" s="159"/>
      <c r="R11" s="432" t="str">
        <f t="shared" si="0"/>
        <v>----</v>
      </c>
      <c r="S11" s="432" t="str">
        <f t="shared" si="0"/>
        <v>----</v>
      </c>
    </row>
    <row r="12" spans="1:19" ht="25.5">
      <c r="J12" s="499"/>
      <c r="K12" s="331">
        <v>22452</v>
      </c>
      <c r="L12" s="331" t="s">
        <v>353</v>
      </c>
      <c r="M12" s="331"/>
      <c r="N12" s="332"/>
      <c r="O12" s="332"/>
      <c r="P12" s="159"/>
      <c r="Q12" s="159"/>
      <c r="R12" s="432" t="str">
        <f t="shared" si="0"/>
        <v>----</v>
      </c>
      <c r="S12" s="432" t="str">
        <f t="shared" si="0"/>
        <v>----</v>
      </c>
    </row>
    <row r="13" spans="1:19">
      <c r="J13" s="499"/>
      <c r="K13" s="331">
        <v>22453</v>
      </c>
      <c r="L13" s="331" t="s">
        <v>354</v>
      </c>
      <c r="M13" s="331"/>
      <c r="N13" s="332"/>
      <c r="O13" s="332"/>
      <c r="P13" s="159"/>
      <c r="Q13" s="159"/>
      <c r="R13" s="432" t="str">
        <f t="shared" si="0"/>
        <v>----</v>
      </c>
      <c r="S13" s="432" t="str">
        <f t="shared" si="0"/>
        <v>----</v>
      </c>
    </row>
    <row r="14" spans="1:19">
      <c r="J14" s="499"/>
      <c r="K14" s="331">
        <v>22454</v>
      </c>
      <c r="L14" s="331" t="s">
        <v>355</v>
      </c>
      <c r="M14" s="331"/>
      <c r="N14" s="332"/>
      <c r="O14" s="332"/>
      <c r="P14" s="159"/>
      <c r="Q14" s="159"/>
      <c r="R14" s="432" t="str">
        <f t="shared" si="0"/>
        <v>----</v>
      </c>
      <c r="S14" s="432" t="str">
        <f t="shared" si="0"/>
        <v>----</v>
      </c>
    </row>
    <row r="15" spans="1:19">
      <c r="J15" s="499"/>
      <c r="K15" s="331">
        <v>22455</v>
      </c>
      <c r="L15" s="331" t="s">
        <v>356</v>
      </c>
      <c r="M15" s="331"/>
      <c r="N15" s="332"/>
      <c r="O15" s="332"/>
      <c r="P15" s="159"/>
      <c r="Q15" s="159"/>
      <c r="R15" s="432" t="str">
        <f t="shared" si="0"/>
        <v>----</v>
      </c>
      <c r="S15" s="432" t="str">
        <f t="shared" si="0"/>
        <v>----</v>
      </c>
    </row>
    <row r="16" spans="1:19">
      <c r="J16" s="499"/>
      <c r="K16" s="331">
        <v>22456</v>
      </c>
      <c r="L16" s="331" t="s">
        <v>357</v>
      </c>
      <c r="M16" s="331"/>
      <c r="N16" s="332"/>
      <c r="O16" s="332"/>
      <c r="P16" s="159"/>
      <c r="Q16" s="159"/>
      <c r="R16" s="432" t="str">
        <f t="shared" si="0"/>
        <v>----</v>
      </c>
      <c r="S16" s="432" t="str">
        <f t="shared" si="0"/>
        <v>----</v>
      </c>
    </row>
    <row r="17" spans="10:19">
      <c r="J17" s="499"/>
      <c r="K17" s="331">
        <v>22457</v>
      </c>
      <c r="L17" s="331" t="s">
        <v>358</v>
      </c>
      <c r="M17" s="331"/>
      <c r="N17" s="332"/>
      <c r="O17" s="332"/>
      <c r="P17" s="159"/>
      <c r="Q17" s="159"/>
      <c r="R17" s="432" t="str">
        <f t="shared" si="0"/>
        <v>----</v>
      </c>
      <c r="S17" s="432" t="str">
        <f t="shared" si="0"/>
        <v>----</v>
      </c>
    </row>
    <row r="18" spans="10:19">
      <c r="J18" s="499"/>
      <c r="K18" s="331">
        <v>22458</v>
      </c>
      <c r="L18" s="331" t="s">
        <v>359</v>
      </c>
      <c r="M18" s="331"/>
      <c r="N18" s="332"/>
      <c r="O18" s="332"/>
      <c r="P18" s="159"/>
      <c r="Q18" s="159"/>
      <c r="R18" s="432" t="str">
        <f t="shared" si="0"/>
        <v>----</v>
      </c>
      <c r="S18" s="432" t="str">
        <f t="shared" si="0"/>
        <v>----</v>
      </c>
    </row>
    <row r="19" spans="10:19">
      <c r="J19" s="499"/>
      <c r="K19" s="331">
        <v>22459</v>
      </c>
      <c r="L19" s="331" t="s">
        <v>360</v>
      </c>
      <c r="M19" s="331"/>
      <c r="N19" s="332"/>
      <c r="O19" s="332"/>
      <c r="P19" s="159"/>
      <c r="Q19" s="159"/>
      <c r="R19" s="432" t="str">
        <f t="shared" si="0"/>
        <v>----</v>
      </c>
      <c r="S19" s="432" t="str">
        <f t="shared" si="0"/>
        <v>----</v>
      </c>
    </row>
    <row r="20" spans="10:19">
      <c r="J20" s="499"/>
      <c r="K20" s="331">
        <v>22460</v>
      </c>
      <c r="L20" s="331" t="s">
        <v>361</v>
      </c>
      <c r="M20" s="331"/>
      <c r="N20" s="332"/>
      <c r="O20" s="332"/>
      <c r="P20" s="159"/>
      <c r="Q20" s="159"/>
      <c r="R20" s="432" t="str">
        <f t="shared" si="0"/>
        <v>----</v>
      </c>
      <c r="S20" s="432" t="str">
        <f t="shared" si="0"/>
        <v>----</v>
      </c>
    </row>
    <row r="21" spans="10:19" ht="25.5">
      <c r="J21" s="499"/>
      <c r="K21" s="331">
        <v>22461</v>
      </c>
      <c r="L21" s="331" t="s">
        <v>362</v>
      </c>
      <c r="M21" s="331"/>
      <c r="N21" s="332"/>
      <c r="O21" s="332"/>
      <c r="P21" s="159"/>
      <c r="Q21" s="159"/>
      <c r="R21" s="432" t="str">
        <f t="shared" si="0"/>
        <v>----</v>
      </c>
      <c r="S21" s="432" t="str">
        <f t="shared" si="0"/>
        <v>----</v>
      </c>
    </row>
    <row r="22" spans="10:19">
      <c r="J22" s="499"/>
      <c r="K22" s="331">
        <v>22462</v>
      </c>
      <c r="L22" s="331" t="s">
        <v>363</v>
      </c>
      <c r="M22" s="331"/>
      <c r="N22" s="332"/>
      <c r="O22" s="332"/>
      <c r="P22" s="159"/>
      <c r="Q22" s="159"/>
      <c r="R22" s="432" t="str">
        <f t="shared" si="0"/>
        <v>----</v>
      </c>
      <c r="S22" s="432" t="str">
        <f t="shared" si="0"/>
        <v>----</v>
      </c>
    </row>
    <row r="23" spans="10:19">
      <c r="J23" s="499"/>
      <c r="K23" s="331">
        <v>22463</v>
      </c>
      <c r="L23" s="331" t="s">
        <v>364</v>
      </c>
      <c r="M23" s="331"/>
      <c r="N23" s="332"/>
      <c r="O23" s="332"/>
      <c r="P23" s="159"/>
      <c r="Q23" s="159"/>
      <c r="R23" s="432" t="str">
        <f t="shared" si="0"/>
        <v>----</v>
      </c>
      <c r="S23" s="432" t="str">
        <f t="shared" si="0"/>
        <v>----</v>
      </c>
    </row>
    <row r="24" spans="10:19">
      <c r="J24" s="499"/>
      <c r="K24" s="331">
        <v>22464</v>
      </c>
      <c r="L24" s="331" t="s">
        <v>365</v>
      </c>
      <c r="M24" s="331"/>
      <c r="N24" s="332"/>
      <c r="O24" s="332"/>
      <c r="P24" s="159"/>
      <c r="Q24" s="159"/>
      <c r="R24" s="432" t="str">
        <f t="shared" si="0"/>
        <v>----</v>
      </c>
      <c r="S24" s="432" t="str">
        <f t="shared" si="0"/>
        <v>----</v>
      </c>
    </row>
    <row r="25" spans="10:19">
      <c r="J25" s="499"/>
      <c r="K25" s="331">
        <v>22465</v>
      </c>
      <c r="L25" s="331" t="s">
        <v>366</v>
      </c>
      <c r="M25" s="331"/>
      <c r="N25" s="332"/>
      <c r="O25" s="332"/>
      <c r="P25" s="159"/>
      <c r="Q25" s="159"/>
      <c r="R25" s="432" t="str">
        <f t="shared" si="0"/>
        <v>----</v>
      </c>
      <c r="S25" s="432" t="str">
        <f t="shared" si="0"/>
        <v>----</v>
      </c>
    </row>
    <row r="26" spans="10:19">
      <c r="J26" s="499"/>
      <c r="K26" s="331">
        <v>22466</v>
      </c>
      <c r="L26" s="331" t="s">
        <v>367</v>
      </c>
      <c r="M26" s="331"/>
      <c r="N26" s="332"/>
      <c r="O26" s="332"/>
      <c r="P26" s="159"/>
      <c r="Q26" s="159"/>
      <c r="R26" s="432" t="str">
        <f t="shared" si="0"/>
        <v>----</v>
      </c>
      <c r="S26" s="432" t="str">
        <f t="shared" si="0"/>
        <v>----</v>
      </c>
    </row>
    <row r="27" spans="10:19">
      <c r="J27" s="499"/>
      <c r="K27" s="331">
        <v>22467</v>
      </c>
      <c r="L27" s="331" t="s">
        <v>368</v>
      </c>
      <c r="M27" s="331"/>
      <c r="N27" s="332"/>
      <c r="O27" s="332"/>
      <c r="P27" s="159"/>
      <c r="Q27" s="159"/>
      <c r="R27" s="432" t="str">
        <f t="shared" si="0"/>
        <v>----</v>
      </c>
      <c r="S27" s="432" t="str">
        <f t="shared" si="0"/>
        <v>----</v>
      </c>
    </row>
    <row r="28" spans="10:19">
      <c r="J28" s="499"/>
      <c r="K28" s="331">
        <v>22468</v>
      </c>
      <c r="L28" s="331" t="s">
        <v>369</v>
      </c>
      <c r="M28" s="331"/>
      <c r="N28" s="332"/>
      <c r="O28" s="332"/>
      <c r="P28" s="159"/>
      <c r="Q28" s="159"/>
      <c r="R28" s="432" t="str">
        <f t="shared" si="0"/>
        <v>----</v>
      </c>
      <c r="S28" s="432" t="str">
        <f t="shared" si="0"/>
        <v>----</v>
      </c>
    </row>
    <row r="29" spans="10:19">
      <c r="J29" s="499"/>
      <c r="K29" s="331">
        <v>22469</v>
      </c>
      <c r="L29" s="331" t="s">
        <v>370</v>
      </c>
      <c r="M29" s="331"/>
      <c r="N29" s="332"/>
      <c r="O29" s="332"/>
      <c r="P29" s="159"/>
      <c r="Q29" s="159"/>
      <c r="R29" s="432" t="str">
        <f t="shared" si="0"/>
        <v>----</v>
      </c>
      <c r="S29" s="432" t="str">
        <f t="shared" si="0"/>
        <v>----</v>
      </c>
    </row>
    <row r="30" spans="10:19">
      <c r="J30" s="499"/>
      <c r="K30" s="331">
        <v>22470</v>
      </c>
      <c r="L30" s="331" t="s">
        <v>371</v>
      </c>
      <c r="M30" s="331"/>
      <c r="N30" s="332"/>
      <c r="O30" s="332"/>
      <c r="P30" s="159"/>
      <c r="Q30" s="159"/>
      <c r="R30" s="432" t="str">
        <f t="shared" si="0"/>
        <v>----</v>
      </c>
      <c r="S30" s="432" t="str">
        <f t="shared" si="0"/>
        <v>----</v>
      </c>
    </row>
    <row r="31" spans="10:19">
      <c r="J31" s="499"/>
      <c r="K31" s="331">
        <v>22471</v>
      </c>
      <c r="L31" s="331" t="s">
        <v>372</v>
      </c>
      <c r="M31" s="331"/>
      <c r="N31" s="332"/>
      <c r="O31" s="332"/>
      <c r="P31" s="159"/>
      <c r="Q31" s="159"/>
      <c r="R31" s="432" t="str">
        <f t="shared" si="0"/>
        <v>----</v>
      </c>
      <c r="S31" s="432" t="str">
        <f t="shared" si="0"/>
        <v>----</v>
      </c>
    </row>
    <row r="32" spans="10:19">
      <c r="J32" s="499"/>
      <c r="K32" s="331">
        <v>22472</v>
      </c>
      <c r="L32" s="331" t="s">
        <v>373</v>
      </c>
      <c r="M32" s="331"/>
      <c r="N32" s="332"/>
      <c r="O32" s="332"/>
      <c r="P32" s="159"/>
      <c r="Q32" s="159"/>
      <c r="R32" s="432" t="str">
        <f t="shared" si="0"/>
        <v>----</v>
      </c>
      <c r="S32" s="432" t="str">
        <f t="shared" si="0"/>
        <v>----</v>
      </c>
    </row>
    <row r="33" spans="10:19">
      <c r="J33" s="499"/>
      <c r="K33" s="331">
        <v>22473</v>
      </c>
      <c r="L33" s="331" t="s">
        <v>374</v>
      </c>
      <c r="M33" s="331"/>
      <c r="N33" s="332"/>
      <c r="O33" s="332"/>
      <c r="P33" s="159"/>
      <c r="Q33" s="159"/>
      <c r="R33" s="432" t="str">
        <f t="shared" si="0"/>
        <v>----</v>
      </c>
      <c r="S33" s="432" t="str">
        <f t="shared" si="0"/>
        <v>----</v>
      </c>
    </row>
    <row r="34" spans="10:19">
      <c r="J34" s="499"/>
      <c r="K34" s="331">
        <v>22474</v>
      </c>
      <c r="L34" s="331" t="s">
        <v>375</v>
      </c>
      <c r="M34" s="331"/>
      <c r="N34" s="332"/>
      <c r="O34" s="332"/>
      <c r="P34" s="159"/>
      <c r="Q34" s="159"/>
      <c r="R34" s="432" t="str">
        <f t="shared" si="0"/>
        <v>----</v>
      </c>
      <c r="S34" s="432" t="str">
        <f t="shared" si="0"/>
        <v>----</v>
      </c>
    </row>
    <row r="35" spans="10:19">
      <c r="J35" s="499"/>
      <c r="K35" s="331">
        <v>22476</v>
      </c>
      <c r="L35" s="331" t="s">
        <v>376</v>
      </c>
      <c r="M35" s="331"/>
      <c r="N35" s="332"/>
      <c r="O35" s="332"/>
      <c r="P35" s="159"/>
      <c r="Q35" s="159"/>
      <c r="R35" s="432" t="str">
        <f t="shared" si="0"/>
        <v>----</v>
      </c>
      <c r="S35" s="432" t="str">
        <f t="shared" si="0"/>
        <v>----</v>
      </c>
    </row>
    <row r="36" spans="10:19" ht="25.5">
      <c r="J36" s="499"/>
      <c r="K36" s="331">
        <v>22477</v>
      </c>
      <c r="L36" s="331" t="s">
        <v>377</v>
      </c>
      <c r="M36" s="331"/>
      <c r="N36" s="332"/>
      <c r="O36" s="332"/>
      <c r="P36" s="159"/>
      <c r="Q36" s="159"/>
      <c r="R36" s="432" t="str">
        <f t="shared" si="0"/>
        <v>----</v>
      </c>
      <c r="S36" s="432" t="str">
        <f t="shared" si="0"/>
        <v>----</v>
      </c>
    </row>
    <row r="37" spans="10:19">
      <c r="J37" s="499"/>
      <c r="K37" s="331">
        <v>22478</v>
      </c>
      <c r="L37" s="331" t="s">
        <v>378</v>
      </c>
      <c r="M37" s="331"/>
      <c r="N37" s="332"/>
      <c r="O37" s="332"/>
      <c r="P37" s="159"/>
      <c r="Q37" s="159"/>
      <c r="R37" s="432" t="str">
        <f t="shared" si="0"/>
        <v>----</v>
      </c>
      <c r="S37" s="432" t="str">
        <f t="shared" si="0"/>
        <v>----</v>
      </c>
    </row>
    <row r="38" spans="10:19">
      <c r="J38" s="499"/>
      <c r="K38" s="331">
        <v>22479</v>
      </c>
      <c r="L38" s="331" t="s">
        <v>379</v>
      </c>
      <c r="M38" s="331"/>
      <c r="N38" s="332"/>
      <c r="O38" s="332"/>
      <c r="P38" s="159"/>
      <c r="Q38" s="159"/>
      <c r="R38" s="432" t="str">
        <f t="shared" si="0"/>
        <v>----</v>
      </c>
      <c r="S38" s="432" t="str">
        <f t="shared" si="0"/>
        <v>----</v>
      </c>
    </row>
    <row r="39" spans="10:19">
      <c r="J39" s="499"/>
      <c r="K39" s="331">
        <v>22480</v>
      </c>
      <c r="L39" s="331" t="s">
        <v>380</v>
      </c>
      <c r="M39" s="331"/>
      <c r="N39" s="332"/>
      <c r="O39" s="332"/>
      <c r="P39" s="159"/>
      <c r="Q39" s="159"/>
      <c r="R39" s="432" t="str">
        <f t="shared" si="0"/>
        <v>----</v>
      </c>
      <c r="S39" s="432" t="str">
        <f t="shared" si="0"/>
        <v>----</v>
      </c>
    </row>
    <row r="40" spans="10:19" ht="25.5">
      <c r="J40" s="499"/>
      <c r="K40" s="331">
        <v>22481</v>
      </c>
      <c r="L40" s="331" t="s">
        <v>381</v>
      </c>
      <c r="M40" s="331"/>
      <c r="N40" s="332"/>
      <c r="O40" s="332"/>
      <c r="P40" s="159"/>
      <c r="Q40" s="159"/>
      <c r="R40" s="432" t="str">
        <f t="shared" si="0"/>
        <v>----</v>
      </c>
      <c r="S40" s="432" t="str">
        <f t="shared" si="0"/>
        <v>----</v>
      </c>
    </row>
    <row r="41" spans="10:19" ht="25.5">
      <c r="J41" s="499"/>
      <c r="K41" s="331">
        <v>22482</v>
      </c>
      <c r="L41" s="331" t="s">
        <v>382</v>
      </c>
      <c r="M41" s="331"/>
      <c r="N41" s="332"/>
      <c r="O41" s="332"/>
      <c r="P41" s="159"/>
      <c r="Q41" s="159"/>
      <c r="R41" s="432" t="str">
        <f t="shared" si="0"/>
        <v>----</v>
      </c>
      <c r="S41" s="432" t="str">
        <f t="shared" si="0"/>
        <v>----</v>
      </c>
    </row>
    <row r="42" spans="10:19" ht="25.5">
      <c r="J42" s="499"/>
      <c r="K42" s="331">
        <v>22485</v>
      </c>
      <c r="L42" s="331" t="s">
        <v>383</v>
      </c>
      <c r="M42" s="331"/>
      <c r="N42" s="332"/>
      <c r="O42" s="332"/>
      <c r="P42" s="159"/>
      <c r="Q42" s="159"/>
      <c r="R42" s="432" t="str">
        <f t="shared" si="0"/>
        <v>----</v>
      </c>
      <c r="S42" s="432" t="str">
        <f t="shared" si="0"/>
        <v>----</v>
      </c>
    </row>
    <row r="43" spans="10:19" ht="25.5">
      <c r="J43" s="499"/>
      <c r="K43" s="331">
        <v>22486</v>
      </c>
      <c r="L43" s="331" t="s">
        <v>384</v>
      </c>
      <c r="M43" s="331"/>
      <c r="N43" s="332"/>
      <c r="O43" s="332"/>
      <c r="P43" s="159"/>
      <c r="Q43" s="159"/>
      <c r="R43" s="432" t="str">
        <f t="shared" si="0"/>
        <v>----</v>
      </c>
      <c r="S43" s="432" t="str">
        <f t="shared" si="0"/>
        <v>----</v>
      </c>
    </row>
    <row r="44" spans="10:19">
      <c r="J44" s="499"/>
      <c r="K44" s="331">
        <v>22487</v>
      </c>
      <c r="L44" s="331" t="s">
        <v>385</v>
      </c>
      <c r="M44" s="331"/>
      <c r="N44" s="332"/>
      <c r="O44" s="332"/>
      <c r="P44" s="159"/>
      <c r="Q44" s="159"/>
      <c r="R44" s="432" t="str">
        <f t="shared" si="0"/>
        <v>----</v>
      </c>
      <c r="S44" s="432" t="str">
        <f t="shared" si="0"/>
        <v>----</v>
      </c>
    </row>
    <row r="45" spans="10:19" ht="38.25">
      <c r="J45" s="499"/>
      <c r="K45" s="331">
        <v>22489</v>
      </c>
      <c r="L45" s="331" t="s">
        <v>386</v>
      </c>
      <c r="M45" s="331"/>
      <c r="N45" s="332"/>
      <c r="O45" s="332"/>
      <c r="P45" s="159"/>
      <c r="Q45" s="159"/>
      <c r="R45" s="432" t="str">
        <f t="shared" si="0"/>
        <v>----</v>
      </c>
      <c r="S45" s="432" t="str">
        <f t="shared" si="0"/>
        <v>----</v>
      </c>
    </row>
    <row r="46" spans="10:19" ht="25.5">
      <c r="J46" s="499"/>
      <c r="K46" s="331">
        <v>22491</v>
      </c>
      <c r="L46" s="331" t="s">
        <v>387</v>
      </c>
      <c r="M46" s="331"/>
      <c r="N46" s="332"/>
      <c r="O46" s="332"/>
      <c r="P46" s="159"/>
      <c r="Q46" s="159"/>
      <c r="R46" s="432" t="str">
        <f t="shared" si="0"/>
        <v>----</v>
      </c>
      <c r="S46" s="432" t="str">
        <f t="shared" si="0"/>
        <v>----</v>
      </c>
    </row>
    <row r="47" spans="10:19">
      <c r="J47" s="499"/>
      <c r="K47" s="331">
        <v>22492</v>
      </c>
      <c r="L47" s="331" t="s">
        <v>388</v>
      </c>
      <c r="M47" s="331"/>
      <c r="N47" s="332"/>
      <c r="O47" s="332"/>
      <c r="P47" s="159"/>
      <c r="Q47" s="159"/>
      <c r="R47" s="432" t="str">
        <f t="shared" si="0"/>
        <v>----</v>
      </c>
      <c r="S47" s="432" t="str">
        <f t="shared" si="0"/>
        <v>----</v>
      </c>
    </row>
  </sheetData>
  <mergeCells count="13">
    <mergeCell ref="J6:J47"/>
    <mergeCell ref="D2:H2"/>
    <mergeCell ref="M2:O2"/>
    <mergeCell ref="B4:C5"/>
    <mergeCell ref="P4:P5"/>
    <mergeCell ref="P2:S2"/>
    <mergeCell ref="J4:L5"/>
    <mergeCell ref="M4:M5"/>
    <mergeCell ref="Q4:Q5"/>
    <mergeCell ref="R4:R5"/>
    <mergeCell ref="S4:S5"/>
    <mergeCell ref="N4:N5"/>
    <mergeCell ref="O4:O5"/>
  </mergeCells>
  <hyperlinks>
    <hyperlink ref="P2" r:id="rId1" xr:uid="{00000000-0004-0000-05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BE48"/>
  <sheetViews>
    <sheetView zoomScale="85" zoomScaleNormal="85" workbookViewId="0">
      <pane xSplit="3" ySplit="6" topLeftCell="D7" activePane="bottomRight" state="frozen"/>
      <selection pane="topRight" activeCell="D1" sqref="D1"/>
      <selection pane="bottomLeft" activeCell="A7" sqref="A7"/>
      <selection pane="bottomRight" sqref="A1:C1"/>
    </sheetView>
  </sheetViews>
  <sheetFormatPr baseColWidth="10" defaultColWidth="11.42578125" defaultRowHeight="15"/>
  <cols>
    <col min="1" max="1" width="8.85546875" style="3" customWidth="1"/>
    <col min="2" max="2" width="48.42578125" style="1" bestFit="1" customWidth="1"/>
    <col min="3" max="3" width="46.7109375" style="1" customWidth="1"/>
    <col min="4" max="4" width="13.42578125" style="2" customWidth="1"/>
    <col min="5" max="5" width="15.140625" style="3" customWidth="1"/>
    <col min="6" max="6" width="23.7109375" style="3" customWidth="1"/>
    <col min="7" max="7" width="4.42578125" customWidth="1"/>
    <col min="8" max="8" width="15.28515625" style="2" customWidth="1"/>
    <col min="9" max="9" width="19.7109375" style="3" customWidth="1"/>
    <col min="10" max="10" width="23.85546875" style="3" customWidth="1"/>
    <col min="11" max="11" width="2.42578125" style="2" customWidth="1"/>
    <col min="12" max="12" width="15.28515625" style="2" customWidth="1"/>
    <col min="13" max="13" width="16.140625" style="2" customWidth="1"/>
    <col min="14" max="14" width="25.42578125" style="2" customWidth="1"/>
    <col min="15" max="26" width="11.42578125" style="2"/>
    <col min="27" max="27" width="15.140625" style="2" customWidth="1"/>
    <col min="28" max="34" width="11.42578125" style="2"/>
    <col min="36" max="56" width="11.42578125" style="2"/>
    <col min="57" max="57" width="15.140625" style="2" customWidth="1"/>
    <col min="58" max="16384" width="11.42578125" style="2"/>
  </cols>
  <sheetData>
    <row r="1" spans="1:57" s="58" customFormat="1" ht="45.75" customHeight="1" thickBot="1">
      <c r="A1" s="513" t="s">
        <v>238</v>
      </c>
      <c r="B1" s="514"/>
      <c r="C1" s="514"/>
      <c r="D1" s="515" t="s">
        <v>191</v>
      </c>
      <c r="E1" s="516"/>
      <c r="F1" s="188">
        <f>+GEnxFor!G11+Centro!G6</f>
        <v>47</v>
      </c>
      <c r="H1" s="506" t="s">
        <v>191</v>
      </c>
      <c r="I1" s="507"/>
      <c r="J1" s="169">
        <f>+GEnxFor!K11+Centro!K6</f>
        <v>45</v>
      </c>
      <c r="L1" s="506" t="s">
        <v>191</v>
      </c>
      <c r="M1" s="507"/>
      <c r="N1" s="169">
        <f>+GEnxFor!O11+Centro!O6</f>
        <v>0</v>
      </c>
      <c r="AA1" s="211" t="s">
        <v>310</v>
      </c>
      <c r="BA1" s="211"/>
      <c r="BE1" s="211"/>
    </row>
    <row r="2" spans="1:57" s="1" customFormat="1" ht="34.5" customHeight="1" thickBot="1">
      <c r="A2" s="511" t="s">
        <v>154</v>
      </c>
      <c r="B2" s="512"/>
      <c r="C2" s="512"/>
      <c r="D2" s="517" t="s">
        <v>192</v>
      </c>
      <c r="E2" s="518"/>
      <c r="F2" s="189">
        <f>+IFERROR((GEnxFor!G11+Centro!G6)/(GEnxFor!F11+Centro!F6),0)</f>
        <v>0.6811594202898551</v>
      </c>
      <c r="H2" s="506" t="s">
        <v>192</v>
      </c>
      <c r="I2" s="507"/>
      <c r="J2" s="170">
        <f>+IFERROR((GEnxFor!K11+Centro!K6)/(GEnxFor!J11+Centro!J6),0)</f>
        <v>0.67164179104477617</v>
      </c>
      <c r="L2" s="506" t="s">
        <v>192</v>
      </c>
      <c r="M2" s="507"/>
      <c r="N2" s="170">
        <f>+IFERROR((GEnxFor!O11+Centro!O6)/(GEnxFor!N11+Centro!N6),0)</f>
        <v>0</v>
      </c>
      <c r="AA2" s="212" t="str">
        <f>+$F$5</f>
        <v>Grao en Enxeñaría Forestal</v>
      </c>
      <c r="BA2" s="212" t="str">
        <f>+$F$5</f>
        <v>Grao en Enxeñaría Forestal</v>
      </c>
      <c r="BE2" s="212" t="str">
        <f>+$F$5</f>
        <v>Grao en Enxeñaría Forestal</v>
      </c>
    </row>
    <row r="3" spans="1:57" s="1" customFormat="1" ht="6" customHeight="1" thickBot="1">
      <c r="A3" s="46"/>
      <c r="B3" s="46"/>
      <c r="C3" s="46"/>
      <c r="I3" s="24"/>
      <c r="J3" s="24"/>
      <c r="M3" s="24"/>
      <c r="N3" s="24"/>
      <c r="AA3" s="213"/>
      <c r="BA3" s="213"/>
      <c r="BE3" s="213"/>
    </row>
    <row r="4" spans="1:57" ht="36.75" customHeight="1" thickBot="1">
      <c r="A4" s="477" t="s">
        <v>152</v>
      </c>
      <c r="B4" s="482"/>
      <c r="C4" s="59" t="s">
        <v>94</v>
      </c>
      <c r="D4" s="508" t="str">
        <f>+Centro!F4</f>
        <v>Curso 2023-2024</v>
      </c>
      <c r="E4" s="509"/>
      <c r="F4" s="510"/>
      <c r="H4" s="508" t="str">
        <f>+Centro!J4</f>
        <v>Curso 2024-2025</v>
      </c>
      <c r="I4" s="509"/>
      <c r="J4" s="510"/>
      <c r="L4" s="508" t="str">
        <f>+Centro!N4</f>
        <v>Curso 2025-2026</v>
      </c>
      <c r="M4" s="509"/>
      <c r="N4" s="510"/>
      <c r="AA4" s="193" t="str">
        <f>+$D$4</f>
        <v>Curso 2023-2024</v>
      </c>
      <c r="BA4" s="193" t="str">
        <f>+H4</f>
        <v>Curso 2024-2025</v>
      </c>
      <c r="BE4" s="193" t="str">
        <f>+L4</f>
        <v>Curso 2025-2026</v>
      </c>
    </row>
    <row r="5" spans="1:57" ht="38.25" customHeight="1" thickBot="1">
      <c r="A5" s="187" t="s">
        <v>153</v>
      </c>
      <c r="B5" s="187" t="s">
        <v>85</v>
      </c>
      <c r="C5" s="187" t="s">
        <v>95</v>
      </c>
      <c r="D5" s="190" t="s">
        <v>193</v>
      </c>
      <c r="E5" s="191" t="s">
        <v>158</v>
      </c>
      <c r="F5" s="192" t="s">
        <v>241</v>
      </c>
      <c r="H5" s="190" t="s">
        <v>193</v>
      </c>
      <c r="I5" s="191" t="s">
        <v>158</v>
      </c>
      <c r="J5" s="192" t="s">
        <v>241</v>
      </c>
      <c r="L5" s="190" t="s">
        <v>193</v>
      </c>
      <c r="M5" s="191" t="s">
        <v>158</v>
      </c>
      <c r="N5" s="192" t="s">
        <v>241</v>
      </c>
      <c r="AA5" s="194" t="s">
        <v>303</v>
      </c>
      <c r="BA5" s="194" t="s">
        <v>303</v>
      </c>
      <c r="BE5" s="194" t="s">
        <v>303</v>
      </c>
    </row>
    <row r="6" spans="1:57" s="52" customFormat="1" ht="18.75" customHeight="1">
      <c r="A6" s="30" t="s">
        <v>0</v>
      </c>
      <c r="B6" s="31"/>
      <c r="C6" s="31"/>
      <c r="D6" s="34"/>
      <c r="E6" s="32"/>
      <c r="F6" s="32"/>
      <c r="H6" s="34"/>
      <c r="I6" s="32"/>
      <c r="J6" s="32"/>
      <c r="L6" s="34"/>
      <c r="M6" s="32"/>
      <c r="N6" s="32"/>
      <c r="AA6" s="195"/>
      <c r="BA6" s="195"/>
      <c r="BE6" s="195"/>
    </row>
    <row r="7" spans="1:57" ht="30" customHeight="1">
      <c r="A7" s="98" t="str">
        <f>+GEnxFor!A7</f>
        <v>I1-I2</v>
      </c>
      <c r="B7" s="105" t="str">
        <f>+GEnxFor!B7</f>
        <v>Nº Estudantes de novo ingreso (Grao e Máster)</v>
      </c>
      <c r="C7" s="60" t="str">
        <f>+GEnxFor!C7</f>
        <v>AC-01: Acceso, evolución e Expedición de Titulos Oficiais</v>
      </c>
      <c r="D7" s="199">
        <f>+IFERROR(AVERAGE(AA7),0)</f>
        <v>0</v>
      </c>
      <c r="E7" s="200" t="s">
        <v>174</v>
      </c>
      <c r="F7" s="415" t="str">
        <f>+IF(GEnxFor!$H7="Meta Conseguida","OK",IF(GEnxFor!$H7="Meta Non Conseguida","NO OK",IF(GEnxFor!$H7="Indicador Sen Meta","Non Procede","----")))</f>
        <v>NO OK</v>
      </c>
      <c r="H7" s="199">
        <f>+IFERROR(AVERAGE(BA7),0)</f>
        <v>0</v>
      </c>
      <c r="I7" s="200" t="s">
        <v>174</v>
      </c>
      <c r="J7" s="415" t="str">
        <f>+IF(GEnxFor!$L7="Meta Conseguida","OK",IF(GEnxFor!$L7="Meta Non Conseguida","NO OK",IF(GEnxFor!$L7="Indicador Sen Meta","Non Procede","----")))</f>
        <v>Non Procede</v>
      </c>
      <c r="K7"/>
      <c r="L7" s="199">
        <f>+IFERROR(AVERAGE(BE7),0)</f>
        <v>0</v>
      </c>
      <c r="M7" s="200" t="s">
        <v>174</v>
      </c>
      <c r="N7" s="415" t="str">
        <f>+IF(GEnxFor!$P7="Meta Conseguida","OK",IF(GEnxFor!$P7="Meta Non Conseguida","NO OK",IF(GEnxFor!$P7="Indicador Sen Meta","Non Procede","----")))</f>
        <v>----</v>
      </c>
      <c r="AA7" s="420">
        <f>+IF(F7="NO OK",0,IF(F7="OK",1,""))</f>
        <v>0</v>
      </c>
      <c r="AI7" s="2"/>
      <c r="BA7" s="420" t="str">
        <f>+IF(J7="NO OK",0,IF(J7="OK",1,""))</f>
        <v/>
      </c>
      <c r="BE7" s="420" t="str">
        <f>+IF(N7="NO OK",0,IF(N7="OK",1,""))</f>
        <v/>
      </c>
    </row>
    <row r="8" spans="1:57" ht="30" customHeight="1">
      <c r="A8" s="104" t="str">
        <f>+GEnxFor!A8</f>
        <v>I3</v>
      </c>
      <c r="B8" s="63" t="str">
        <f>+GEnxFor!B8</f>
        <v>Indicadores de mobilidade do estudantado</v>
      </c>
      <c r="C8" s="106" t="str">
        <f>+GEnxFor!C8</f>
        <v>DO-0205: Xestión da mobilidade</v>
      </c>
      <c r="D8" s="201">
        <f t="shared" ref="D8:D14" si="0">+IFERROR(AVERAGE(AA8),0)</f>
        <v>0</v>
      </c>
      <c r="E8" s="202" t="s">
        <v>174</v>
      </c>
      <c r="F8" s="416" t="str">
        <f>+IFERROR(IF(GEnxFor!$H8="Meta Totalmente Alcanzada","OK",IF(GEnxFor!$H8="Meta Parcialmente Alcanzada","PARCIAL", IF(GEnxFor!$H8="Ningunha Meta Alcanzada", "NO OK", IF(GEnxFor!$H8="Indicador Sen Meta", "Non Procede","----")))),"----")</f>
        <v>NO OK</v>
      </c>
      <c r="H8" s="201">
        <f t="shared" ref="H8:H14" si="1">+IFERROR(AVERAGE(BA8),0)</f>
        <v>0</v>
      </c>
      <c r="I8" s="202" t="s">
        <v>174</v>
      </c>
      <c r="J8" s="416" t="str">
        <f>+IFERROR(IF(GEnxFor!$L8="Meta Totalmente Alcanzada","OK",IF(GEnxFor!$L8="Meta Parcialmente Alcanzada","PARCIAL", IF(GEnxFor!$L8="Ningunha Meta Alcanzada", "NO OK", IF(GEnxFor!$L8="Indicador Sen Meta", "Non Procede","----")))),"----")</f>
        <v>NO OK</v>
      </c>
      <c r="K8"/>
      <c r="L8" s="201">
        <f t="shared" ref="L8:L14" si="2">+IFERROR(AVERAGE(BE8:BE8),0)</f>
        <v>0</v>
      </c>
      <c r="M8" s="202" t="s">
        <v>174</v>
      </c>
      <c r="N8" s="416" t="str">
        <f>+IFERROR(IF(GEnxFor!$P8="Meta Totalmente Alcanzada","OK",IF(GEnxFor!$P8="Meta Parcialmente Alcanzada","PARCIAL", IF(GEnxFor!$P8="Ningunha Meta Alcanzada", "NO OK", IF(GEnxFor!$P8="Indicador Sen Meta", "Non Procede","----")))),"----")</f>
        <v>Non Procede</v>
      </c>
      <c r="AA8" s="421">
        <f>+IFERROR(IF(GEnxFor!$H8="Indicador Sen Meta","",GEnxFor!$G8/GEnxFor!$F8),0)</f>
        <v>0</v>
      </c>
      <c r="AI8" s="2"/>
      <c r="BA8" s="421">
        <f>+IFERROR(IF(GEnxFor!$L8="Indicador Sen Meta","",GEnxFor!$K8/GEnxFor!$J8),0)</f>
        <v>0</v>
      </c>
      <c r="BE8" s="421" t="str">
        <f>+IFERROR(IF(GEnxFor!$P8="Indicador Sen Meta","",GEnxFor!$O8/GEnxFor!$N8),0)</f>
        <v/>
      </c>
    </row>
    <row r="9" spans="1:57" ht="39" customHeight="1">
      <c r="A9" s="104" t="str">
        <f>+GEnxFor!A11</f>
        <v>I4</v>
      </c>
      <c r="B9" s="63" t="str">
        <f>+GEnxFor!B11</f>
        <v>Resultados dos indicadores do SGC</v>
      </c>
      <c r="C9" s="106" t="s">
        <v>155</v>
      </c>
      <c r="D9" s="201">
        <f t="shared" si="0"/>
        <v>0.67272727272727273</v>
      </c>
      <c r="E9" s="202" t="s">
        <v>174</v>
      </c>
      <c r="F9" s="416" t="str">
        <f>+IFERROR(IF(GEnxFor!$H11="Meta Totalmente Alcanzada","OK",IF(GEnxFor!$H11="Meta Parcialmente Alcanzada","PARCIAL", IF(GEnxFor!$H11="Ningunha Meta Alcanzada", "NO OK", IF(GEnxFor!$H11="Indicador Sen Meta", "Non Procede","----")))),"----")</f>
        <v>----</v>
      </c>
      <c r="H9" s="201">
        <f t="shared" si="1"/>
        <v>0.63636363636363635</v>
      </c>
      <c r="I9" s="202" t="s">
        <v>174</v>
      </c>
      <c r="J9" s="416" t="str">
        <f>+IFERROR(IF(GEnxFor!$L11="Meta Totalmente Alcanzada","OK",IF(GEnxFor!$L11="Meta Parcialmente Alcanzada","PARCIAL", IF(GEnxFor!$L11="Ningunha Meta Alcanzada", "NO OK", IF(GEnxFor!$L11="Indicador Sen Meta", "Non Procede","----")))),"----")</f>
        <v>----</v>
      </c>
      <c r="K9"/>
      <c r="L9" s="201">
        <f t="shared" si="2"/>
        <v>0</v>
      </c>
      <c r="M9" s="202" t="s">
        <v>174</v>
      </c>
      <c r="N9" s="416" t="str">
        <f>+IFERROR(IF(GEnxFor!$P11="Meta Totalmente Alcanzada","OK",IF(GEnxFor!$P11="Meta Parcialmente Alcanzada","PARCIAL", IF(GEnxFor!$P11="Ningunha Meta Alcanzada", "NO OK", IF(GEnxFor!$P11="Indicador Sen Meta", "Non Procede","----")))),"----")</f>
        <v>----</v>
      </c>
      <c r="AA9" s="421">
        <f>+IFERROR(IF(GEnxFor!$H11="Indicador Sen Meta","",GEnxFor!$G11/GEnxFor!$F11),0)</f>
        <v>0.67272727272727273</v>
      </c>
      <c r="AI9" s="2"/>
      <c r="BA9" s="421">
        <f>+IFERROR(IF(GEnxFor!$L11="Indicador Sen Meta","",GEnxFor!$K11/GEnxFor!$J11),0)</f>
        <v>0.63636363636363635</v>
      </c>
      <c r="BE9" s="421">
        <f>+IFERROR(IF(GEnxFor!$P11="Indicador Sen Meta","",GEnxFor!$O11/GEnxFor!$N11),0)</f>
        <v>0</v>
      </c>
    </row>
    <row r="10" spans="1:57" ht="30" customHeight="1">
      <c r="A10" s="104" t="str">
        <f>+GEnxFor!A12</f>
        <v>I5</v>
      </c>
      <c r="B10" s="63" t="str">
        <f>+GEnxFor!B12</f>
        <v>Indicadores de formación do PDI</v>
      </c>
      <c r="C10" s="106" t="str">
        <f>+GEnxFor!C12</f>
        <v>PE-02 Xestión de PDI</v>
      </c>
      <c r="D10" s="201">
        <f t="shared" si="0"/>
        <v>0</v>
      </c>
      <c r="E10" s="202" t="s">
        <v>174</v>
      </c>
      <c r="F10" s="416" t="str">
        <f>+IFERROR(IF(GEnxFor!$H12="Meta Totalmente Alcanzada","OK",IF(GEnxFor!$H12="Meta Parcialmente Alcanzada","PARCIAL", IF(GEnxFor!$H12="Ningunha Meta Alcanzada", "NO OK", IF(GEnxFor!$H12="Indicador Sen Meta", "Non Procede","----")))),"----")</f>
        <v>NO OK</v>
      </c>
      <c r="H10" s="201">
        <f t="shared" si="1"/>
        <v>0</v>
      </c>
      <c r="I10" s="202" t="s">
        <v>174</v>
      </c>
      <c r="J10" s="416" t="str">
        <f>+IFERROR(IF(GEnxFor!$L12="Meta Totalmente Alcanzada","OK",IF(GEnxFor!$L12="Meta Parcialmente Alcanzada","PARCIAL", IF(GEnxFor!$L12="Ningunha Meta Alcanzada", "NO OK", IF(GEnxFor!$L12="Indicador Sen Meta", "Non Procede","----")))),"----")</f>
        <v>----</v>
      </c>
      <c r="K10"/>
      <c r="L10" s="201">
        <f t="shared" si="2"/>
        <v>0</v>
      </c>
      <c r="M10" s="202" t="s">
        <v>174</v>
      </c>
      <c r="N10" s="416" t="str">
        <f>+IFERROR(IF(GEnxFor!$P12="Meta Totalmente Alcanzada","OK",IF(GEnxFor!$P12="Meta Parcialmente Alcanzada","PARCIAL", IF(GEnxFor!$P12="Ningunha Meta Alcanzada", "NO OK", IF(GEnxFor!$P12="Indicador Sen Meta", "Non Procede","----")))),"----")</f>
        <v>Non Procede</v>
      </c>
      <c r="AA10" s="421">
        <f>+IFERROR(IF(GEnxFor!$H12="Indicador Sen Meta","",GEnxFor!$G12/GEnxFor!$F12),0)</f>
        <v>0</v>
      </c>
      <c r="AI10" s="2"/>
      <c r="BA10" s="421">
        <f>+IFERROR(IF(GEnxFor!$L12="Indicador Sen Meta","",GEnxFor!$K12/GEnxFor!$J12),0)</f>
        <v>0</v>
      </c>
      <c r="BE10" s="421" t="str">
        <f>+IFERROR(IF(GEnxFor!$P12="Indicador Sen Meta","",GEnxFor!$O12/GEnxFor!$N12),0)</f>
        <v/>
      </c>
    </row>
    <row r="11" spans="1:57" ht="30" customHeight="1">
      <c r="A11" s="104" t="str">
        <f>+GEnxFor!A16</f>
        <v>I7</v>
      </c>
      <c r="B11" s="63" t="str">
        <f>+GEnxFor!B16</f>
        <v>% PDI do título avaliado polo programa DOCENTIA e resultados obtidos</v>
      </c>
      <c r="C11" s="106" t="str">
        <f>+GEnxFor!C16</f>
        <v>PE-02 Xestión de PDI</v>
      </c>
      <c r="D11" s="201">
        <f t="shared" si="0"/>
        <v>0</v>
      </c>
      <c r="E11" s="202" t="s">
        <v>174</v>
      </c>
      <c r="F11" s="416" t="str">
        <f>+IFERROR(IF(GEnxFor!$H16="Meta Totalmente Alcanzada","OK",IF(GEnxFor!$H16="Meta Parcialmente Alcanzada","PARCIAL", IF(GEnxFor!$H16="Ningunha Meta Alcanzada", "NO OK", IF(GEnxFor!$H16="Indicador Sen Meta", "Non Procede","----")))),"----")</f>
        <v>NO OK</v>
      </c>
      <c r="H11" s="201">
        <f t="shared" si="1"/>
        <v>1</v>
      </c>
      <c r="I11" s="202" t="s">
        <v>174</v>
      </c>
      <c r="J11" s="416" t="str">
        <f>+IFERROR(IF(GEnxFor!$L16="Meta Totalmente Alcanzada","OK",IF(GEnxFor!$L16="Meta Parcialmente Alcanzada","PARCIAL", IF(GEnxFor!$L16="Ningunha Meta Alcanzada", "NO OK", IF(GEnxFor!$L16="Indicador Sen Meta", "Non Procede","----")))),"----")</f>
        <v>OK</v>
      </c>
      <c r="K11"/>
      <c r="L11" s="201">
        <f t="shared" si="2"/>
        <v>0</v>
      </c>
      <c r="M11" s="202" t="s">
        <v>174</v>
      </c>
      <c r="N11" s="416" t="str">
        <f>+IFERROR(IF(GEnxFor!$P16="Meta Totalmente Alcanzada","OK",IF(GEnxFor!$P16="Meta Parcialmente Alcanzada","PARCIAL", IF(GEnxFor!$P16="Ningunha Meta Alcanzada", "NO OK", IF(GEnxFor!$P16="Indicador Sen Meta", "Non Procede","----")))),"----")</f>
        <v>Non Procede</v>
      </c>
      <c r="AA11" s="421">
        <f>+IFERROR(IF(GEnxFor!$H16="Indicador Sen Meta","",GEnxFor!$G16/GEnxFor!$F16),0)</f>
        <v>0</v>
      </c>
      <c r="AI11" s="2"/>
      <c r="BA11" s="421">
        <f>+IFERROR(IF(GEnxFor!$L16="Indicador Sen Meta","",GEnxFor!$K16/GEnxFor!$J16),0)</f>
        <v>1</v>
      </c>
      <c r="BE11" s="421" t="str">
        <f>+IFERROR(IF(GEnxFor!$P16="Indicador Sen Meta","",GEnxFor!$O16/GEnxFor!$N16),0)</f>
        <v/>
      </c>
    </row>
    <row r="12" spans="1:57" ht="30" customHeight="1">
      <c r="A12" s="104" t="str">
        <f>+GEnxFor!A20</f>
        <v>I8</v>
      </c>
      <c r="B12" s="94" t="str">
        <f>+GEnxFor!B20</f>
        <v xml:space="preserve">Indicadores de mobilidade do PDI </v>
      </c>
      <c r="C12" s="107" t="str">
        <f>+GEnxFor!C20</f>
        <v>PE-02 Xestión de PDI</v>
      </c>
      <c r="D12" s="201">
        <f t="shared" si="0"/>
        <v>0</v>
      </c>
      <c r="E12" s="202" t="s">
        <v>174</v>
      </c>
      <c r="F12" s="416" t="str">
        <f>+IFERROR(IF(GEnxFor!$H20="Meta Totalmente Alcanzada","OK",IF(GEnxFor!$H20="Meta Parcialmente Alcanzada","PARCIAL", IF(GEnxFor!$H20="Ningunha Meta Alcanzada", "NO OK", IF(GEnxFor!$H20="Indicador Sen Meta", "Non Procede","----")))),"----")</f>
        <v>NO OK</v>
      </c>
      <c r="H12" s="201">
        <f t="shared" si="1"/>
        <v>0</v>
      </c>
      <c r="I12" s="202" t="s">
        <v>174</v>
      </c>
      <c r="J12" s="416" t="str">
        <f>+IFERROR(IF(GEnxFor!$L20="Meta Totalmente Alcanzada","OK",IF(GEnxFor!$L20="Meta Parcialmente Alcanzada","PARCIAL", IF(GEnxFor!$L20="Ningunha Meta Alcanzada", "NO OK", IF(GEnxFor!$L20="Indicador Sen Meta", "Non Procede","----")))),"----")</f>
        <v>----</v>
      </c>
      <c r="K12"/>
      <c r="L12" s="201">
        <f t="shared" si="2"/>
        <v>0</v>
      </c>
      <c r="M12" s="202" t="s">
        <v>174</v>
      </c>
      <c r="N12" s="416" t="str">
        <f>+IFERROR(IF(GEnxFor!$P20="Meta Totalmente Alcanzada","OK",IF(GEnxFor!$P20="Meta Parcialmente Alcanzada","PARCIAL", IF(GEnxFor!$P20="Ningunha Meta Alcanzada", "NO OK", IF(GEnxFor!$P20="Indicador Sen Meta", "Non Procede","----")))),"----")</f>
        <v>Non Procede</v>
      </c>
      <c r="AA12" s="421">
        <f>+IFERROR(IF(GEnxFor!$H20="Indicador Sen Meta","",GEnxFor!$G20/GEnxFor!$F20),0)</f>
        <v>0</v>
      </c>
      <c r="AI12" s="2"/>
      <c r="BA12" s="421">
        <f>+IFERROR(IF(GEnxFor!$L20="Indicador Sen Meta","",GEnxFor!$K20/GEnxFor!$J20),0)</f>
        <v>0</v>
      </c>
      <c r="BE12" s="421" t="str">
        <f>+IFERROR(IF(GEnxFor!$P20="Indicador Sen Meta","",GEnxFor!$O20/GEnxFor!$N20),0)</f>
        <v/>
      </c>
    </row>
    <row r="13" spans="1:57" ht="30" customHeight="1">
      <c r="A13" s="104" t="str">
        <f>+GEnxFor!A24</f>
        <v>I10</v>
      </c>
      <c r="B13" s="94" t="str">
        <f>+GEnxFor!B24</f>
        <v>Indicadores de resultados</v>
      </c>
      <c r="C13" s="107" t="str">
        <f>+GEnxFor!C24</f>
        <v>DE-02  Seguimento e Medición; 
DE-03 Revisión do sistema pola dirección</v>
      </c>
      <c r="D13" s="201">
        <f t="shared" si="0"/>
        <v>0.5</v>
      </c>
      <c r="E13" s="154" t="s">
        <v>174</v>
      </c>
      <c r="F13" s="416" t="str">
        <f>+IFERROR(IF(GEnxFor!$H24="Meta Totalmente Alcanzada","OK",IF(GEnxFor!$H24="Meta Parcialmente Alcanzada","PARCIAL", IF(GEnxFor!$H24="Ningunha Meta Alcanzada", "NO OK", IF(GEnxFor!$H24="Indicador Sen Meta", "Non Procede","----")))),"----")</f>
        <v>PARCIAL</v>
      </c>
      <c r="H13" s="201">
        <f t="shared" si="1"/>
        <v>0.7</v>
      </c>
      <c r="I13" s="154" t="s">
        <v>174</v>
      </c>
      <c r="J13" s="416" t="str">
        <f>+IFERROR(IF(GEnxFor!$L24="Meta Totalmente Alcanzada","OK",IF(GEnxFor!$L24="Meta Parcialmente Alcanzada","PARCIAL", IF(GEnxFor!$L24="Ningunha Meta Alcanzada", "NO OK", IF(GEnxFor!$L24="Indicador Sen Meta", "Non Procede","----")))),"----")</f>
        <v>PARCIAL</v>
      </c>
      <c r="K13"/>
      <c r="L13" s="201">
        <f t="shared" si="2"/>
        <v>0</v>
      </c>
      <c r="M13" s="154" t="s">
        <v>174</v>
      </c>
      <c r="N13" s="416" t="str">
        <f>+IFERROR(IF(GEnxFor!$P24="Meta Totalmente Alcanzada","OK",IF(GEnxFor!$P24="Meta Parcialmente Alcanzada","PARCIAL", IF(GEnxFor!$P24="Ningunha Meta Alcanzada", "NO OK", IF(GEnxFor!$P24="Indicador Sen Meta", "Non Procede","----")))),"----")</f>
        <v>----</v>
      </c>
      <c r="AA13" s="421">
        <f>+IFERROR(IF(GEnxFor!$H24="Indicador Sen Meta","",GEnxFor!$G24/GEnxFor!$F24),0)</f>
        <v>0.5</v>
      </c>
      <c r="AI13" s="2"/>
      <c r="BA13" s="421">
        <f>+IFERROR(IF(GEnxFor!$L24="Indicador Sen Meta","",GEnxFor!$K24/GEnxFor!$J24),0)</f>
        <v>0.7</v>
      </c>
      <c r="BE13" s="421">
        <f>+IFERROR(IF(GEnxFor!$P24="Indicador Sen Meta","",GEnxFor!$O24/GEnxFor!$N24),0)</f>
        <v>0</v>
      </c>
    </row>
    <row r="14" spans="1:57" ht="30" customHeight="1">
      <c r="A14" s="108" t="str">
        <f>+GEnxFor!A37</f>
        <v>I11</v>
      </c>
      <c r="B14" s="96" t="str">
        <f>+GEnxFor!B37</f>
        <v>Relación de Oferta / Demanda de prazas</v>
      </c>
      <c r="C14" s="109" t="str">
        <f>+GEnxFor!C37</f>
        <v>AC-01: Acceso, evolución e Expedición de Titulos Oficiais</v>
      </c>
      <c r="D14" s="203">
        <f t="shared" si="0"/>
        <v>0.33333333333333331</v>
      </c>
      <c r="E14" s="155" t="s">
        <v>174</v>
      </c>
      <c r="F14" s="417" t="str">
        <f>+IFERROR(IF(GEnxFor!$H37="Meta Totalmente Alcanzada","OK",IF(GEnxFor!$H37="Meta Parcialmente Alcanzada","PARCIAL", IF(GEnxFor!$H37="Ningunha Meta Alcanzada", "NO OK", IF(GEnxFor!$H37="Indicador Sen Meta", "Non Procede","----")))),"----")</f>
        <v>PARCIAL</v>
      </c>
      <c r="H14" s="203">
        <f t="shared" si="1"/>
        <v>0.33333333333333331</v>
      </c>
      <c r="I14" s="155" t="s">
        <v>174</v>
      </c>
      <c r="J14" s="417" t="str">
        <f>+IFERROR(IF(GEnxFor!$L37="Meta Totalmente Alcanzada","OK",IF(GEnxFor!$L37="Meta Parcialmente Alcanzada","PARCIAL", IF(GEnxFor!$L37="Ningunha Meta Alcanzada", "NO OK", IF(GEnxFor!$L37="Indicador Sen Meta", "Non Procede","----")))),"----")</f>
        <v>PARCIAL</v>
      </c>
      <c r="K14"/>
      <c r="L14" s="203">
        <f t="shared" si="2"/>
        <v>0</v>
      </c>
      <c r="M14" s="155" t="s">
        <v>174</v>
      </c>
      <c r="N14" s="417" t="str">
        <f>+IFERROR(IF(GEnxFor!$P37="Meta Totalmente Alcanzada","OK",IF(GEnxFor!$P37="Meta Parcialmente Alcanzada","PARCIAL", IF(GEnxFor!$P37="Ningunha Meta Alcanzada", "NO OK", IF(GEnxFor!$P37="Indicador Sen Meta", "Non Procede","----")))),"----")</f>
        <v>Non Procede</v>
      </c>
      <c r="AA14" s="421">
        <f>+IFERROR(IF(GEnxFor!$H37="Indicador Sen Meta","",GEnxFor!$G37/GEnxFor!$F37),0)</f>
        <v>0.33333333333333331</v>
      </c>
      <c r="AI14" s="2"/>
      <c r="BA14" s="421">
        <f>+IFERROR(IF(GEnxFor!$L37="Indicador Sen Meta","",GEnxFor!$K37/GEnxFor!$J37),0)</f>
        <v>0.33333333333333331</v>
      </c>
      <c r="BE14" s="421" t="str">
        <f>+IFERROR(IF(GEnxFor!$P37="Indicador Sen Meta","",GEnxFor!$O37/GEnxFor!$N37),0)</f>
        <v/>
      </c>
    </row>
    <row r="15" spans="1:57" ht="30" customHeight="1">
      <c r="A15" s="91"/>
      <c r="B15" s="22"/>
      <c r="C15" s="22"/>
      <c r="F15" s="49"/>
      <c r="J15" s="49"/>
      <c r="K15"/>
      <c r="M15" s="3"/>
      <c r="N15" s="49"/>
      <c r="AA15" s="375"/>
      <c r="AI15" s="2"/>
      <c r="BA15" s="375"/>
      <c r="BE15" s="375"/>
    </row>
    <row r="16" spans="1:57" ht="30" customHeight="1">
      <c r="A16" s="35" t="s">
        <v>19</v>
      </c>
      <c r="B16" s="36"/>
      <c r="C16" s="36"/>
      <c r="D16" s="39"/>
      <c r="E16" s="37"/>
      <c r="F16" s="37"/>
      <c r="G16" s="52"/>
      <c r="H16" s="39"/>
      <c r="I16" s="37"/>
      <c r="J16" s="37"/>
      <c r="K16" s="52"/>
      <c r="L16" s="39"/>
      <c r="M16" s="37"/>
      <c r="N16" s="37"/>
      <c r="AA16" s="196"/>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196"/>
      <c r="BB16" s="52"/>
      <c r="BC16" s="52"/>
      <c r="BD16" s="52"/>
      <c r="BE16" s="196"/>
    </row>
    <row r="17" spans="1:57" ht="13.5" customHeight="1">
      <c r="A17" s="91"/>
      <c r="B17" s="161"/>
      <c r="C17" s="161"/>
      <c r="K17"/>
      <c r="M17" s="3"/>
      <c r="N17" s="3"/>
      <c r="AA17" s="375"/>
      <c r="AI17" s="2"/>
      <c r="BA17" s="375"/>
      <c r="BE17" s="375"/>
    </row>
    <row r="18" spans="1:57" s="52" customFormat="1" ht="34.5" customHeight="1">
      <c r="A18" s="167" t="str">
        <f>+GEnxFor!A46</f>
        <v>I20</v>
      </c>
      <c r="B18" s="93" t="str">
        <f>+GEnxFor!B46</f>
        <v>Índice das enquisas de satisfacción coas titulacións</v>
      </c>
      <c r="C18" s="110" t="str">
        <f>+GEnxFor!C46</f>
        <v>MC-05 Medición satisfacción</v>
      </c>
      <c r="D18" s="199">
        <f t="shared" ref="D18:D35" si="3">+IFERROR(AVERAGE(AA18),0)</f>
        <v>1</v>
      </c>
      <c r="E18" s="153" t="s">
        <v>174</v>
      </c>
      <c r="F18" s="415" t="str">
        <f>+IFERROR(IF(GEnxFor!$H46="Meta Totalmente Alcanzada","OK",IF(GEnxFor!$H46="Meta Parcialmente Alcanzada","PARCIAL", IF(GEnxFor!$H46="Ningunha Meta Alcanzada", "NO OK", IF(GEnxFor!$H46="Indicador Sen Meta", "Non Procede","----")))),"----")</f>
        <v>OK</v>
      </c>
      <c r="G18"/>
      <c r="H18" s="199">
        <f t="shared" ref="H18:H35" si="4">+IFERROR(AVERAGE(BA18),0)</f>
        <v>0.8</v>
      </c>
      <c r="I18" s="153" t="s">
        <v>174</v>
      </c>
      <c r="J18" s="415" t="str">
        <f>+IFERROR(IF(GEnxFor!$L46="Meta Totalmente Alcanzada","OK",IF(GEnxFor!$L46="Meta Parcialmente Alcanzada","PARCIAL", IF(GEnxFor!$L46="Ningunha Meta Alcanzada", "NO OK", IF(GEnxFor!$L46="Indicador Sen Meta", "Non Procede","----")))),"----")</f>
        <v>PARCIAL</v>
      </c>
      <c r="K18"/>
      <c r="L18" s="199">
        <f t="shared" ref="L18:L35" si="5">+IFERROR(AVERAGE(BE18:BE18),0)</f>
        <v>0</v>
      </c>
      <c r="M18" s="153" t="s">
        <v>174</v>
      </c>
      <c r="N18" s="415" t="str">
        <f>+IFERROR(IF(GEnxFor!$P46="Meta Totalmente Alcanzada","OK",IF(GEnxFor!$P46="Meta Parcialmente Alcanzada","PARCIAL", IF(GEnxFor!$P46="Ningunha Meta Alcanzada", "NO OK", IF(GEnxFor!$P46="Indicador Sen Meta", "Non Procede","----")))),"----")</f>
        <v>----</v>
      </c>
      <c r="AA18" s="421">
        <f>+IFERROR(IF(GEnxFor!$H46="Indicador Sen Meta","",GEnxFor!$G46/GEnxFor!$F46),0)</f>
        <v>1</v>
      </c>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421">
        <f>+IFERROR(IF(GEnxFor!$L46="Indicador Sen Meta","",GEnxFor!$K46/GEnxFor!$J46),0)</f>
        <v>0.8</v>
      </c>
      <c r="BB18" s="2"/>
      <c r="BC18" s="2"/>
      <c r="BD18" s="2"/>
      <c r="BE18" s="421">
        <f>+IFERROR(IF(GEnxFor!$P46="Indicador Sen Meta","",GEnxFor!$O46/GEnxFor!$N46),0)</f>
        <v>0</v>
      </c>
    </row>
    <row r="19" spans="1:57" ht="25.5">
      <c r="A19" s="111" t="str">
        <f>+GEnxFor!A52</f>
        <v>I21</v>
      </c>
      <c r="B19" s="94" t="str">
        <f>+GEnxFor!B52</f>
        <v>Taxa de abandono  (Egreso)</v>
      </c>
      <c r="C19" s="107" t="str">
        <f>+GEnxFor!C52</f>
        <v>DE-02  Seguimento e Medición; 
DE-03 Revisión do sistema pola dirección</v>
      </c>
      <c r="D19" s="201">
        <f t="shared" si="3"/>
        <v>1</v>
      </c>
      <c r="E19" s="154" t="s">
        <v>174</v>
      </c>
      <c r="F19" s="416" t="str">
        <f>+IF(GEnxFor!$H52="Meta Conseguida","OK",IF(GEnxFor!$H52="Meta Non Conseguida","NO OK",IF(GEnxFor!$H52="Indicador Sen Meta","Non Procede","----")))</f>
        <v>OK</v>
      </c>
      <c r="H19" s="201">
        <f t="shared" si="4"/>
        <v>0</v>
      </c>
      <c r="I19" s="154" t="s">
        <v>174</v>
      </c>
      <c r="J19" s="416" t="str">
        <f>+IF(GEnxFor!$L52="Meta Conseguida","OK",IF(GEnxFor!$L52="Meta Non Conseguida","NO OK",IF(GEnxFor!$L52="Indicador Sen Meta","Non Procede","----")))</f>
        <v>NO OK</v>
      </c>
      <c r="K19"/>
      <c r="L19" s="201">
        <f t="shared" si="5"/>
        <v>0</v>
      </c>
      <c r="M19" s="154" t="s">
        <v>174</v>
      </c>
      <c r="N19" s="416" t="str">
        <f>+IF(GEnxFor!$P52="Meta Conseguida","OK",IF(GEnxFor!$P52="Meta Non Conseguida","NO OK",IF(GEnxFor!$P52="Indicador Sen Meta","Non Procede","----")))</f>
        <v>----</v>
      </c>
      <c r="AA19" s="420">
        <f t="shared" ref="AA19:AA20" si="6">+IF(F19="NO OK",0,IF(F19="OK",1,""))</f>
        <v>1</v>
      </c>
      <c r="AI19" s="2"/>
      <c r="BA19" s="420">
        <f t="shared" ref="BA19:BA20" si="7">+IF(J19="NO OK",0,IF(J19="OK",1,""))</f>
        <v>0</v>
      </c>
      <c r="BE19" s="420" t="str">
        <f t="shared" ref="BE19:BE20" si="8">+IF(N19="NO OK",0,IF(N19="OK",1,""))</f>
        <v/>
      </c>
    </row>
    <row r="20" spans="1:57" ht="30" customHeight="1">
      <c r="A20" s="111" t="str">
        <f>+GEnxFor!A53</f>
        <v>I22</v>
      </c>
      <c r="B20" s="94" t="str">
        <f>+GEnxFor!B53</f>
        <v>Taxa de cambio de estudo</v>
      </c>
      <c r="C20" s="107" t="str">
        <f>+GEnxFor!C53</f>
        <v>DE-02  Seguimento e Medición; 
DE-03 Revisión do sistema pola dirección</v>
      </c>
      <c r="D20" s="201">
        <f t="shared" si="3"/>
        <v>1</v>
      </c>
      <c r="E20" s="154" t="s">
        <v>174</v>
      </c>
      <c r="F20" s="416" t="str">
        <f>+IF(GEnxFor!$H53="Meta Conseguida","OK",IF(GEnxFor!$H53="Meta Non Conseguida","NO OK",IF(GEnxFor!$H53="Indicador Sen Meta","Non Procede","----")))</f>
        <v>OK</v>
      </c>
      <c r="H20" s="201">
        <f t="shared" si="4"/>
        <v>0</v>
      </c>
      <c r="I20" s="154" t="s">
        <v>174</v>
      </c>
      <c r="J20" s="416" t="str">
        <f>+IF(GEnxFor!$L53="Meta Conseguida","OK",IF(GEnxFor!$L53="Meta Non Conseguida","NO OK",IF(GEnxFor!$L53="Indicador Sen Meta","Non Procede","----")))</f>
        <v>NO OK</v>
      </c>
      <c r="K20"/>
      <c r="L20" s="201">
        <f t="shared" si="5"/>
        <v>0</v>
      </c>
      <c r="M20" s="154" t="s">
        <v>174</v>
      </c>
      <c r="N20" s="416" t="str">
        <f>+IF(GEnxFor!$P53="Meta Conseguida","OK",IF(GEnxFor!$P53="Meta Non Conseguida","NO OK",IF(GEnxFor!$P53="Indicador Sen Meta","Non Procede","----")))</f>
        <v>----</v>
      </c>
      <c r="AA20" s="420">
        <f t="shared" si="6"/>
        <v>1</v>
      </c>
      <c r="AI20" s="2"/>
      <c r="BA20" s="420">
        <f t="shared" si="7"/>
        <v>0</v>
      </c>
      <c r="BE20" s="420" t="str">
        <f t="shared" si="8"/>
        <v/>
      </c>
    </row>
    <row r="21" spans="1:57" ht="30" customHeight="1">
      <c r="A21" s="111" t="str">
        <f>+GEnxFor!A54</f>
        <v>I23</v>
      </c>
      <c r="B21" s="94" t="str">
        <f>+GEnxFor!B54</f>
        <v>Índice de satisfacción cos recursos materiais e servizos</v>
      </c>
      <c r="C21" s="107" t="str">
        <f>+GEnxFor!C54</f>
        <v>IA-01: Xestión dos recursos materiais e dos servizos</v>
      </c>
      <c r="D21" s="201">
        <f t="shared" si="3"/>
        <v>1</v>
      </c>
      <c r="E21" s="154" t="s">
        <v>174</v>
      </c>
      <c r="F21" s="416" t="str">
        <f>+IFERROR(IF(GEnxFor!$H54="Meta Totalmente Alcanzada","OK",IF(GEnxFor!$H54="Meta Parcialmente Alcanzada","PARCIAL", IF(GEnxFor!$H54="Ningunha Meta Alcanzada", "NO OK", IF(GEnxFor!$H54="Indicador Sen Meta", "Non Procede","----")))),"----")</f>
        <v>OK</v>
      </c>
      <c r="H21" s="201">
        <f t="shared" si="4"/>
        <v>1</v>
      </c>
      <c r="I21" s="154" t="s">
        <v>174</v>
      </c>
      <c r="J21" s="416" t="str">
        <f>+IFERROR(IF(GEnxFor!$L54="Meta Totalmente Alcanzada","OK",IF(GEnxFor!$L54="Meta Parcialmente Alcanzada","PARCIAL", IF(GEnxFor!$L54="Ningunha Meta Alcanzada", "NO OK", IF(GEnxFor!$L54="Indicador Sen Meta", "Non Procede","----")))),"----")</f>
        <v>OK</v>
      </c>
      <c r="K21"/>
      <c r="L21" s="201">
        <f t="shared" si="5"/>
        <v>0</v>
      </c>
      <c r="M21" s="154" t="s">
        <v>174</v>
      </c>
      <c r="N21" s="416" t="str">
        <f>+IFERROR(IF(GEnxFor!$P54="Meta Totalmente Alcanzada","OK",IF(GEnxFor!$P54="Meta Parcialmente Alcanzada","PARCIAL", IF(GEnxFor!$P54="Ningunha Meta Alcanzada", "NO OK", IF(GEnxFor!$P54="Indicador Sen Meta", "Non Procede","----")))),"----")</f>
        <v>----</v>
      </c>
      <c r="AA21" s="421">
        <f>+IFERROR(IF(GEnxFor!$H54="Indicador Sen Meta","",GEnxFor!$G54/GEnxFor!$F54),0)</f>
        <v>1</v>
      </c>
      <c r="AI21" s="2"/>
      <c r="BA21" s="421">
        <f>+IFERROR(IF(GEnxFor!$L54="Indicador Sen Meta","",GEnxFor!$K54/GEnxFor!$J54),0)</f>
        <v>1</v>
      </c>
      <c r="BE21" s="421">
        <f>+IFERROR(IF(GEnxFor!$P54="Indicador Sen Meta","",GEnxFor!$O54/GEnxFor!$N54),0)</f>
        <v>0</v>
      </c>
    </row>
    <row r="22" spans="1:57" ht="30" customHeight="1">
      <c r="A22" s="111" t="str">
        <f>+GEnxFor!A59</f>
        <v>I24</v>
      </c>
      <c r="B22" s="94" t="str">
        <f>+GEnxFor!B59</f>
        <v>Índice de satisfacción coa orientación recibida no centro</v>
      </c>
      <c r="C22" s="107" t="str">
        <f>+GEnxFor!C59</f>
        <v>DO-0203: Orientación do estudantado e atención ás NEAE</v>
      </c>
      <c r="D22" s="201">
        <f t="shared" si="3"/>
        <v>1</v>
      </c>
      <c r="E22" s="154" t="s">
        <v>174</v>
      </c>
      <c r="F22" s="416" t="str">
        <f>+IFERROR(IF(GEnxFor!$H59="Meta Totalmente Alcanzada","OK",IF(GEnxFor!$H59="Meta Parcialmente Alcanzada","PARCIAL", IF(GEnxFor!$H59="Ningunha Meta Alcanzada", "NO OK", IF(GEnxFor!$H59="Indicador Sen Meta", "Non Procede","----")))),"----")</f>
        <v>OK</v>
      </c>
      <c r="H22" s="201">
        <f t="shared" si="4"/>
        <v>0.75</v>
      </c>
      <c r="I22" s="154" t="s">
        <v>174</v>
      </c>
      <c r="J22" s="416" t="str">
        <f>+IFERROR(IF(GEnxFor!$L59="Meta Totalmente Alcanzada","OK",IF(GEnxFor!$L59="Meta Parcialmente Alcanzada","PARCIAL", IF(GEnxFor!$L59="Ningunha Meta Alcanzada", "NO OK", IF(GEnxFor!$L59="Indicador Sen Meta", "Non Procede","----")))),"----")</f>
        <v>PARCIAL</v>
      </c>
      <c r="K22"/>
      <c r="L22" s="201">
        <f t="shared" si="5"/>
        <v>0</v>
      </c>
      <c r="M22" s="154" t="s">
        <v>174</v>
      </c>
      <c r="N22" s="416" t="str">
        <f>+IFERROR(IF(GEnxFor!$P59="Meta Totalmente Alcanzada","OK",IF(GEnxFor!$P59="Meta Parcialmente Alcanzada","PARCIAL", IF(GEnxFor!$P59="Ningunha Meta Alcanzada", "NO OK", IF(GEnxFor!$P59="Indicador Sen Meta", "Non Procede","----")))),"----")</f>
        <v>----</v>
      </c>
      <c r="AA22" s="421">
        <f>+IFERROR(IF(GEnxFor!$H59="Indicador Sen Meta","",GEnxFor!$G59/GEnxFor!$F59),0)</f>
        <v>1</v>
      </c>
      <c r="AI22" s="2"/>
      <c r="BA22" s="421">
        <f>+IFERROR(IF(GEnxFor!$L59="Indicador Sen Meta","",GEnxFor!$K59/GEnxFor!$J59),0)</f>
        <v>0.75</v>
      </c>
      <c r="BE22" s="421">
        <f>+IFERROR(IF(GEnxFor!$P59="Indicador Sen Meta","",GEnxFor!$O59/GEnxFor!$N59),0)</f>
        <v>0</v>
      </c>
    </row>
    <row r="23" spans="1:57" ht="30" customHeight="1">
      <c r="A23" s="111" t="str">
        <f>+GEnxFor!A64</f>
        <v>I25</v>
      </c>
      <c r="B23" s="94" t="str">
        <f>+GEnxFor!B64</f>
        <v>% Alumnado en prácticas académicas</v>
      </c>
      <c r="C23" s="107" t="str">
        <f>+GEnxFor!C64</f>
        <v>DO-0204: Xestión das prácticas académicas</v>
      </c>
      <c r="D23" s="201">
        <f t="shared" si="3"/>
        <v>0</v>
      </c>
      <c r="E23" s="154" t="s">
        <v>174</v>
      </c>
      <c r="F23" s="416" t="str">
        <f>+IF(GEnxFor!$H64="Meta Conseguida","OK",IF(GEnxFor!$H64="Meta Non Conseguida","NO OK",IF(GEnxFor!$H64="Indicador Sen Meta","Non Procede","----")))</f>
        <v>NO OK</v>
      </c>
      <c r="H23" s="201">
        <f t="shared" si="4"/>
        <v>0</v>
      </c>
      <c r="I23" s="154" t="s">
        <v>174</v>
      </c>
      <c r="J23" s="416" t="str">
        <f>+IF(GEnxFor!$L64="Meta Conseguida","OK",IF(GEnxFor!$L64="Meta Non Conseguida","NO OK",IF(GEnxFor!$L64="Indicador Sen Meta","Non Procede","----")))</f>
        <v>NO OK</v>
      </c>
      <c r="K23"/>
      <c r="L23" s="201">
        <f t="shared" si="5"/>
        <v>0</v>
      </c>
      <c r="M23" s="154" t="s">
        <v>174</v>
      </c>
      <c r="N23" s="416" t="str">
        <f>+IF(GEnxFor!$P64="Meta Conseguida","OK",IF(GEnxFor!$P64="Meta Non Conseguida","NO OK",IF(GEnxFor!$P64="Indicador Sen Meta","Non Procede","----")))</f>
        <v>----</v>
      </c>
      <c r="AA23" s="420">
        <f>+IF(F23="NO OK",0,IF(F23="OK",1,""))</f>
        <v>0</v>
      </c>
      <c r="AI23" s="2"/>
      <c r="BA23" s="420">
        <f>+IF(J23="NO OK",0,IF(J23="OK",1,""))</f>
        <v>0</v>
      </c>
      <c r="BE23" s="420" t="str">
        <f>+IF(N23="NO OK",0,IF(N23="OK",1,""))</f>
        <v/>
      </c>
    </row>
    <row r="24" spans="1:57" ht="30" customHeight="1">
      <c r="A24" s="111" t="str">
        <f>+GEnxFor!A65</f>
        <v>I26</v>
      </c>
      <c r="B24" s="94" t="str">
        <f>+GEnxFor!B65</f>
        <v>Índice de satisfacción coa promoción da titulación e a información pública na web</v>
      </c>
      <c r="C24" s="107" t="str">
        <f>+GEnxFor!C65</f>
        <v>DO-0301 Información Pública</v>
      </c>
      <c r="D24" s="201">
        <f t="shared" si="3"/>
        <v>1</v>
      </c>
      <c r="E24" s="154" t="s">
        <v>174</v>
      </c>
      <c r="F24" s="416" t="str">
        <f>+IFERROR(IF(GEnxFor!$H65="Meta Totalmente Alcanzada","OK",IF(GEnxFor!$H65="Meta Parcialmente Alcanzada","PARCIAL", IF(GEnxFor!$H65="Ningunha Meta Alcanzada", "NO OK", IF(GEnxFor!$H65="Indicador Sen Meta", "Non Procede","----")))),"----")</f>
        <v>OK</v>
      </c>
      <c r="H24" s="201">
        <f t="shared" si="4"/>
        <v>1</v>
      </c>
      <c r="I24" s="154" t="s">
        <v>174</v>
      </c>
      <c r="J24" s="416" t="str">
        <f>+IFERROR(IF(GEnxFor!$L65="Meta Totalmente Alcanzada","OK",IF(GEnxFor!$L65="Meta Parcialmente Alcanzada","PARCIAL", IF(GEnxFor!$L65="Ningunha Meta Alcanzada", "NO OK", IF(GEnxFor!$L65="Indicador Sen Meta", "Non Procede","----")))),"----")</f>
        <v>OK</v>
      </c>
      <c r="K24"/>
      <c r="L24" s="201">
        <f t="shared" si="5"/>
        <v>0</v>
      </c>
      <c r="M24" s="154" t="s">
        <v>174</v>
      </c>
      <c r="N24" s="416" t="str">
        <f>+IFERROR(IF(GEnxFor!$P65="Meta Totalmente Alcanzada","OK",IF(GEnxFor!$P65="Meta Parcialmente Alcanzada","PARCIAL", IF(GEnxFor!$P65="Ningunha Meta Alcanzada", "NO OK", IF(GEnxFor!$P65="Indicador Sen Meta", "Non Procede","----")))),"----")</f>
        <v>----</v>
      </c>
      <c r="AA24" s="421">
        <f>+IFERROR(IF(GEnxFor!$H65="Indicador Sen Meta","",GEnxFor!$G65/GEnxFor!$F65),0)</f>
        <v>1</v>
      </c>
      <c r="AI24" s="2"/>
      <c r="BA24" s="421">
        <f>+IFERROR(IF(GEnxFor!$L65="Indicador Sen Meta","",GEnxFor!$K65/GEnxFor!$J65),0)</f>
        <v>1</v>
      </c>
      <c r="BE24" s="421">
        <f>+IFERROR(IF(GEnxFor!$P65="Indicador Sen Meta","",GEnxFor!$O65/GEnxFor!$N65),0)</f>
        <v>0</v>
      </c>
    </row>
    <row r="25" spans="1:57" ht="24.95" customHeight="1">
      <c r="A25" s="111" t="str">
        <f>+Centro!A10</f>
        <v>I27</v>
      </c>
      <c r="B25" s="94" t="str">
        <f>+Centro!B10</f>
        <v xml:space="preserve">Nº Queixas recibidas </v>
      </c>
      <c r="C25" s="107" t="str">
        <f>+Centro!C10</f>
        <v>MC-02: Xestión das queixas, suxestións e parabéns</v>
      </c>
      <c r="D25" s="201">
        <f t="shared" si="3"/>
        <v>1</v>
      </c>
      <c r="E25" s="418" t="str">
        <f>+IF(Centro!$H10="Meta Conseguida","OK",IF(Centro!$H10="Meta Non Conseguida","NO OK", IF(Centro!$H10="Indicador Sen Meta","Non Procede","----") ))</f>
        <v>OK</v>
      </c>
      <c r="F25" s="416" t="str">
        <f t="shared" ref="F25:F27" si="9">+E25</f>
        <v>OK</v>
      </c>
      <c r="H25" s="201">
        <f t="shared" si="4"/>
        <v>1</v>
      </c>
      <c r="I25" s="418" t="str">
        <f>+IF(Centro!$L10="Meta Conseguida","OK",IF(Centro!$L10="Meta Non Conseguida","NO OK", IF(Centro!$L10="Indicador Sen Meta","Non Procede","----") ))</f>
        <v>OK</v>
      </c>
      <c r="J25" s="416" t="str">
        <f t="shared" ref="J25:J27" si="10">+I25</f>
        <v>OK</v>
      </c>
      <c r="K25"/>
      <c r="L25" s="201">
        <f t="shared" si="5"/>
        <v>0</v>
      </c>
      <c r="M25" s="418" t="str">
        <f>+IF(Centro!$P10="Meta Conseguida","OK",IF(Centro!$P10="Meta Non Conseguida","NO OK", IF(Centro!$P10="Indicador Sen Meta","Non Procede","----") ))</f>
        <v>----</v>
      </c>
      <c r="N25" s="416" t="str">
        <f t="shared" ref="N25:N27" si="11">+M25</f>
        <v>----</v>
      </c>
      <c r="AA25" s="420">
        <f t="shared" ref="AA25:AA28" si="12">+IF(F25="NO OK",0,IF(F25="OK",1,""))</f>
        <v>1</v>
      </c>
      <c r="AI25" s="2"/>
      <c r="BA25" s="420">
        <f t="shared" ref="BA25:BA28" si="13">+IF(J25="NO OK",0,IF(J25="OK",1,""))</f>
        <v>1</v>
      </c>
      <c r="BE25" s="420" t="str">
        <f t="shared" ref="BE25:BE28" si="14">+IF(N25="NO OK",0,IF(N25="OK",1,""))</f>
        <v/>
      </c>
    </row>
    <row r="26" spans="1:57" ht="30" customHeight="1">
      <c r="A26" s="111" t="str">
        <f>+Centro!A11</f>
        <v>I28</v>
      </c>
      <c r="B26" s="94" t="str">
        <f>+Centro!B11</f>
        <v>% de Titulacións que renovaron a súa acreditación</v>
      </c>
      <c r="C26" s="107" t="str">
        <f>+Centro!C11</f>
        <v>DO-0101: Deseño, verificación, modificación e acreditación das titulacións oficiais</v>
      </c>
      <c r="D26" s="201">
        <f t="shared" si="3"/>
        <v>1</v>
      </c>
      <c r="E26" s="418" t="str">
        <f>+IF(Centro!$H11="Meta Conseguida","OK",IF(Centro!$H11="Meta Non Conseguida","NO OK", IF(Centro!$H11="Indicador Sen Meta","Non Procede","----") ))</f>
        <v>OK</v>
      </c>
      <c r="F26" s="416" t="str">
        <f t="shared" si="9"/>
        <v>OK</v>
      </c>
      <c r="H26" s="201">
        <f t="shared" si="4"/>
        <v>1</v>
      </c>
      <c r="I26" s="418" t="str">
        <f>+IF(Centro!$L11="Meta Conseguida","OK",IF(Centro!$L11="Meta Non Conseguida","NO OK", IF(Centro!$L11="Indicador Sen Meta","Non Procede","----") ))</f>
        <v>OK</v>
      </c>
      <c r="J26" s="416" t="str">
        <f t="shared" si="10"/>
        <v>OK</v>
      </c>
      <c r="K26"/>
      <c r="L26" s="201">
        <f t="shared" si="5"/>
        <v>0</v>
      </c>
      <c r="M26" s="418" t="str">
        <f>+IF(Centro!$P11="Meta Conseguida","OK",IF(Centro!$P11="Meta Non Conseguida","NO OK", IF(Centro!$P11="Indicador Sen Meta","Non Procede","----") ))</f>
        <v>----</v>
      </c>
      <c r="N26" s="416" t="str">
        <f t="shared" si="11"/>
        <v>----</v>
      </c>
      <c r="AA26" s="420">
        <f t="shared" si="12"/>
        <v>1</v>
      </c>
      <c r="AI26" s="2"/>
      <c r="BA26" s="420">
        <f t="shared" si="13"/>
        <v>1</v>
      </c>
      <c r="BE26" s="420" t="str">
        <f t="shared" si="14"/>
        <v/>
      </c>
    </row>
    <row r="27" spans="1:57" ht="24.95" customHeight="1">
      <c r="A27" s="111" t="str">
        <f>+Centro!A15</f>
        <v>I30</v>
      </c>
      <c r="B27" s="94" t="str">
        <f>+Centro!B15</f>
        <v>% Titulacións con avaliación favorable en Seguimento</v>
      </c>
      <c r="C27" s="107" t="str">
        <f>+Centro!C15</f>
        <v>DO-0102: Seguimento e mellora das titulacións</v>
      </c>
      <c r="D27" s="201">
        <f t="shared" si="3"/>
        <v>1</v>
      </c>
      <c r="E27" s="418" t="str">
        <f>+IF(Centro!$H15="Meta Conseguida","OK",IF(Centro!$H15="Meta Non Conseguida","NO OK", IF(Centro!$H15="Indicador Sen Meta","Non Procede","----") ))</f>
        <v>OK</v>
      </c>
      <c r="F27" s="416" t="str">
        <f t="shared" si="9"/>
        <v>OK</v>
      </c>
      <c r="H27" s="201">
        <f t="shared" si="4"/>
        <v>1</v>
      </c>
      <c r="I27" s="418" t="str">
        <f>+IF(Centro!$L15="Meta Conseguida","OK",IF(Centro!$L15="Meta Non Conseguida","NO OK", IF(Centro!$L15="Indicador Sen Meta","Non Procede","----") ))</f>
        <v>OK</v>
      </c>
      <c r="J27" s="416" t="str">
        <f t="shared" si="10"/>
        <v>OK</v>
      </c>
      <c r="K27"/>
      <c r="L27" s="201">
        <f t="shared" si="5"/>
        <v>0</v>
      </c>
      <c r="M27" s="418" t="str">
        <f>+IF(Centro!$P15="Meta Conseguida","OK",IF(Centro!$P15="Meta Non Conseguida","NO OK", IF(Centro!$P15="Indicador Sen Meta","Non Procede","----") ))</f>
        <v>----</v>
      </c>
      <c r="N27" s="416" t="str">
        <f t="shared" si="11"/>
        <v>----</v>
      </c>
      <c r="AA27" s="420">
        <f t="shared" si="12"/>
        <v>1</v>
      </c>
      <c r="AI27" s="2"/>
      <c r="BA27" s="420">
        <f t="shared" si="13"/>
        <v>1</v>
      </c>
      <c r="BE27" s="420" t="str">
        <f t="shared" si="14"/>
        <v/>
      </c>
    </row>
    <row r="28" spans="1:57" ht="24.95" customHeight="1">
      <c r="A28" s="111" t="str">
        <f>+GEnxFor!A71</f>
        <v>I35</v>
      </c>
      <c r="B28" s="94" t="str">
        <f>+GEnxFor!B71</f>
        <v xml:space="preserve">Nota media do acceso </v>
      </c>
      <c r="C28" s="107" t="str">
        <f>+GEnxFor!C71</f>
        <v>DO-0202 Promoción das titulacións</v>
      </c>
      <c r="D28" s="201">
        <f t="shared" si="3"/>
        <v>1</v>
      </c>
      <c r="E28" s="154" t="s">
        <v>174</v>
      </c>
      <c r="F28" s="416" t="str">
        <f>+IF(GEnxFor!$H71="Meta Conseguida","OK",IF(GEnxFor!$H71="Meta Non Conseguida","NO OK",IF(GEnxFor!$H71="Indicador Sen Meta","Non Procede","----")))</f>
        <v>OK</v>
      </c>
      <c r="H28" s="201">
        <f t="shared" si="4"/>
        <v>1</v>
      </c>
      <c r="I28" s="154" t="s">
        <v>174</v>
      </c>
      <c r="J28" s="416" t="str">
        <f>+IF(GEnxFor!$L71="Meta Conseguida","OK",IF(GEnxFor!$L71="Meta Non Conseguida","NO OK",IF(GEnxFor!$L71="Indicador Sen Meta","Non Procede","----")))</f>
        <v>OK</v>
      </c>
      <c r="K28"/>
      <c r="L28" s="201">
        <f t="shared" si="5"/>
        <v>0</v>
      </c>
      <c r="M28" s="154" t="s">
        <v>174</v>
      </c>
      <c r="N28" s="416" t="str">
        <f>+IF(GEnxFor!$P71="Meta Conseguida","OK",IF(GEnxFor!$P71="Meta Non Conseguida","NO OK",IF(GEnxFor!$P71="Indicador Sen Meta","Non Procede","----")))</f>
        <v>----</v>
      </c>
      <c r="AA28" s="420">
        <f t="shared" si="12"/>
        <v>1</v>
      </c>
      <c r="AI28" s="2"/>
      <c r="BA28" s="420">
        <f t="shared" si="13"/>
        <v>1</v>
      </c>
      <c r="BE28" s="420" t="str">
        <f t="shared" si="14"/>
        <v/>
      </c>
    </row>
    <row r="29" spans="1:57" ht="24.95" customHeight="1">
      <c r="A29" s="111" t="str">
        <f>+Centro!A20</f>
        <v>I37</v>
      </c>
      <c r="B29" s="94" t="str">
        <f>+Centro!B20</f>
        <v>Grao de Satisfacción do estudantado co PAT</v>
      </c>
      <c r="C29" s="107" t="str">
        <f>+Centro!C20</f>
        <v>DO-0203: Orientación do estudantado e atención ás NEAE</v>
      </c>
      <c r="D29" s="201">
        <f t="shared" si="3"/>
        <v>0.5</v>
      </c>
      <c r="E29" s="418" t="str">
        <f>+IF(Centro!$H17="Meta Conseguida","OK",IF(Centro!$H17="Meta Non Conseguida","NO OK", IF(Centro!$H17="Indicador Sen Meta","Non Procede","----") ))</f>
        <v>----</v>
      </c>
      <c r="F29" s="416" t="str">
        <f>+IF(GEnxFor!$H73="Meta Conseguida","OK",IF(GEnxFor!$H73="Meta Non Conseguida","NO OK",IF(GEnxFor!$H73="Indicador Sen Meta","Non Procede","----")))</f>
        <v>OK</v>
      </c>
      <c r="H29" s="201">
        <f t="shared" si="4"/>
        <v>0</v>
      </c>
      <c r="I29" s="418" t="str">
        <f>+IF(Centro!$L17="Meta Conseguida","OK",IF(Centro!$L17="Meta Non Conseguida","NO OK", IF(Centro!$L17="Indicador Sen Meta","Non Procede","----") ))</f>
        <v>----</v>
      </c>
      <c r="J29" s="416" t="str">
        <f>+IF(GEnxFor!$L73="Meta Conseguida","OK",IF(GEnxFor!$L73="Meta Non Conseguida","NO OK",IF(GEnxFor!$L73="Indicador Sen Meta","Non Procede","----")))</f>
        <v>----</v>
      </c>
      <c r="K29"/>
      <c r="L29" s="201">
        <f t="shared" si="5"/>
        <v>0</v>
      </c>
      <c r="M29" s="418" t="str">
        <f>+IF(Centro!$P17="Meta Conseguida","OK",IF(Centro!$P17="Meta Non Conseguida","NO OK", IF(Centro!$P17="Indicador Sen Meta","Non Procede","----") ))</f>
        <v>----</v>
      </c>
      <c r="N29" s="416" t="str">
        <f>+IF(GEnxFor!$P73="Meta Conseguida","OK",IF(GEnxFor!$P73="Meta Non Conseguida","NO OK",IF(GEnxFor!$P73="Indicador Sen Meta","Non Procede","----")))</f>
        <v>----</v>
      </c>
      <c r="AA29" s="422">
        <f>+COUNTIF($E29:$F29,"OK")/+COUNTA($E29:$F29)</f>
        <v>0.5</v>
      </c>
      <c r="AI29" s="2"/>
      <c r="BA29" s="197">
        <f>+COUNTIF(I29:J29,"OK")/+COUNTA(I29:J29)</f>
        <v>0</v>
      </c>
      <c r="BE29" s="197">
        <f>+COUNTIF(M29:N29,"OK")/+COUNTA(M29:N29)</f>
        <v>0</v>
      </c>
    </row>
    <row r="30" spans="1:57" ht="24.95" customHeight="1">
      <c r="A30" s="111" t="str">
        <f>+GEnxFor!A74</f>
        <v>I38</v>
      </c>
      <c r="B30" s="94" t="str">
        <f>+GEnxFor!B74</f>
        <v xml:space="preserve">Grao de satisfacción das Persoas Tituladas coas Prácticas </v>
      </c>
      <c r="C30" s="107" t="str">
        <f>+GEnxFor!C74</f>
        <v>DO-0204: Xestión das prácticas académicas</v>
      </c>
      <c r="D30" s="201">
        <f t="shared" si="3"/>
        <v>1</v>
      </c>
      <c r="E30" s="154" t="s">
        <v>174</v>
      </c>
      <c r="F30" s="416" t="str">
        <f>+IF(GEnxFor!$H74="Meta Conseguida","OK",IF(GEnxFor!$H74="Meta Non Conseguida","NO OK",IF(GEnxFor!$H74="Indicador Sen Meta","Non Procede","----")))</f>
        <v>OK</v>
      </c>
      <c r="H30" s="201">
        <f t="shared" si="4"/>
        <v>0</v>
      </c>
      <c r="I30" s="154" t="s">
        <v>174</v>
      </c>
      <c r="J30" s="416" t="str">
        <f>+IF(GEnxFor!$L74="Meta Conseguida","OK",IF(GEnxFor!$L74="Meta Non Conseguida","NO OK",IF(GEnxFor!$L74="Indicador Sen Meta","Non Procede","----")))</f>
        <v>Non Procede</v>
      </c>
      <c r="K30"/>
      <c r="L30" s="201">
        <f t="shared" si="5"/>
        <v>0</v>
      </c>
      <c r="M30" s="154" t="s">
        <v>174</v>
      </c>
      <c r="N30" s="416" t="str">
        <f>+IF(GEnxFor!$P74="Meta Conseguida","OK",IF(GEnxFor!$P74="Meta Non Conseguida","NO OK",IF(GEnxFor!$P74="Indicador Sen Meta","Non Procede","----")))</f>
        <v>----</v>
      </c>
      <c r="AA30" s="420">
        <f>+IF(F30="NO OK",0,IF(F30="OK",1,""))</f>
        <v>1</v>
      </c>
      <c r="AI30" s="2"/>
      <c r="BA30" s="420" t="str">
        <f>+IF(J30="NO OK",0,IF(J30="OK",1,""))</f>
        <v/>
      </c>
      <c r="BE30" s="420" t="str">
        <f>+IF(N30="NO OK",0,IF(N30="OK",1,""))</f>
        <v/>
      </c>
    </row>
    <row r="31" spans="1:57" ht="24.95" customHeight="1">
      <c r="A31" s="111" t="str">
        <f>+GEnxFor!A75</f>
        <v>I39</v>
      </c>
      <c r="B31" s="94" t="str">
        <f>+GEnxFor!B75</f>
        <v xml:space="preserve">Grao de satisfacción cos RRHH </v>
      </c>
      <c r="C31" s="107" t="str">
        <f>+GEnxFor!C75</f>
        <v>PE-01 Xestión do PAS</v>
      </c>
      <c r="D31" s="201">
        <f t="shared" si="3"/>
        <v>1</v>
      </c>
      <c r="E31" s="154" t="s">
        <v>174</v>
      </c>
      <c r="F31" s="416" t="str">
        <f>+IFERROR(IF(GEnxFor!$H72="Meta Totalmente Alcanzada","OK",IF(GEnxFor!$H72="Meta Parcialmente Alcanzada","PARCIAL", IF(GEnxFor!$H72="Ningunha Meta Alcanzada", "NO OK", IF(GEnxFor!$H72="Indicador Sen Meta", "Non Procede","----")))),"----")</f>
        <v>----</v>
      </c>
      <c r="H31" s="201">
        <f t="shared" si="4"/>
        <v>0.75</v>
      </c>
      <c r="I31" s="154" t="s">
        <v>174</v>
      </c>
      <c r="J31" s="416" t="str">
        <f>+IFERROR(IF(GEnxFor!$L72="Meta Totalmente Alcanzada","OK",IF(GEnxFor!$L72="Meta Parcialmente Alcanzada","PARCIAL", IF(GEnxFor!$L72="Ningunha Meta Alcanzada", "NO OK", IF(GEnxFor!$L72="Indicador Sen Meta", "Non Procede","----")))),"----")</f>
        <v>----</v>
      </c>
      <c r="K31"/>
      <c r="L31" s="201">
        <f t="shared" si="5"/>
        <v>0</v>
      </c>
      <c r="M31" s="154" t="s">
        <v>174</v>
      </c>
      <c r="N31" s="416" t="str">
        <f>+IFERROR(IF(GEnxFor!$P72="Meta Totalmente Alcanzada","OK",IF(GEnxFor!$P72="Meta Parcialmente Alcanzada","PARCIAL", IF(GEnxFor!$P72="Ningunha Meta Alcanzada", "NO OK", IF(GEnxFor!$P72="Indicador Sen Meta", "Non Procede","----")))),"----")</f>
        <v>----</v>
      </c>
      <c r="AA31" s="421">
        <f>+IFERROR(IF(GEnxFor!$H75="Indicador Sen Meta","",GEnxFor!$G75/GEnxFor!$F75),0)</f>
        <v>1</v>
      </c>
      <c r="AI31" s="2"/>
      <c r="BA31" s="421">
        <f>+IFERROR(IF(GEnxFor!$L75="Indicador Sen Meta","",GEnxFor!$K75/GEnxFor!$J75),0)</f>
        <v>0.75</v>
      </c>
      <c r="BE31" s="421">
        <f>+IFERROR(IF(GEnxFor!$P75="Indicador Sen Meta","",GEnxFor!$O75/GEnxFor!$N75),0)</f>
        <v>0</v>
      </c>
    </row>
    <row r="32" spans="1:57" ht="24.95" customHeight="1">
      <c r="A32" s="111" t="str">
        <f>+Centro!A22</f>
        <v>I41</v>
      </c>
      <c r="B32" s="94" t="str">
        <f>+Centro!B22</f>
        <v>% Rexistros en estado completado na aplicación SGIC</v>
      </c>
      <c r="C32" s="107" t="str">
        <f>+Centro!C22</f>
        <v>XD-01: Control dos documentos e dos rexistros</v>
      </c>
      <c r="D32" s="201">
        <f t="shared" si="3"/>
        <v>1</v>
      </c>
      <c r="E32" s="418" t="str">
        <f>+IF(Centro!$H22="Meta Conseguida","OK",IF(Centro!$H22="Meta Non Conseguida","NO OK", IF(Centro!$H22="Indicador Sen Meta","Non Procede","----") ))</f>
        <v>OK</v>
      </c>
      <c r="F32" s="416" t="str">
        <f>+E32</f>
        <v>OK</v>
      </c>
      <c r="H32" s="201">
        <f t="shared" si="4"/>
        <v>1</v>
      </c>
      <c r="I32" s="418" t="str">
        <f>+IF(Centro!$L22="Meta Conseguida","OK",IF(Centro!$L22="Meta Non Conseguida","NO OK", IF(Centro!$L22="Indicador Sen Meta","Non Procede","----") ))</f>
        <v>OK</v>
      </c>
      <c r="J32" s="416" t="str">
        <f>+I32</f>
        <v>OK</v>
      </c>
      <c r="K32"/>
      <c r="L32" s="201">
        <f t="shared" si="5"/>
        <v>0</v>
      </c>
      <c r="M32" s="418" t="str">
        <f>+IF(Centro!$P22="Meta Conseguida","OK",IF(Centro!$P22="Meta Non Conseguida","NO OK", IF(Centro!$P22="Indicador Sen Meta","Non Procede","----") ))</f>
        <v>----</v>
      </c>
      <c r="N32" s="416" t="str">
        <f>+M32</f>
        <v>----</v>
      </c>
      <c r="AA32" s="420">
        <f>+IF(F32="NO OK",0,IF(F32="OK",1,""))</f>
        <v>1</v>
      </c>
      <c r="AI32" s="2"/>
      <c r="BA32" s="420">
        <f>+IF(J32="NO OK",0,IF(J32="OK",1,""))</f>
        <v>1</v>
      </c>
      <c r="BE32" s="420" t="str">
        <f>+IF(N32="NO OK",0,IF(N32="OK",1,""))</f>
        <v/>
      </c>
    </row>
    <row r="33" spans="1:57" ht="24.95" customHeight="1">
      <c r="A33" s="111" t="str">
        <f>+GEnxFor!A80</f>
        <v>I42</v>
      </c>
      <c r="B33" s="94" t="str">
        <f>+GEnxFor!B80</f>
        <v>% Accións de Mellora finalizadas en prazo</v>
      </c>
      <c r="C33" s="107" t="str">
        <f>+GEnxFor!C80</f>
        <v>XD-01: Control dos documentos e dos rexistros</v>
      </c>
      <c r="D33" s="201">
        <f t="shared" si="3"/>
        <v>0</v>
      </c>
      <c r="E33" s="154" t="str">
        <f>+IF(Centro!$H23="Meta Conseguida","OK",IF(Centro!$H23="Meta Non Conseguida","NO OK", IF(Centro!$H23="Indicador Sen Meta","Non Procede","----") ))</f>
        <v>----</v>
      </c>
      <c r="F33" s="416" t="str">
        <f>+IF(GEnxFor!$H80="Meta Conseguida","OK",IF(GEnxFor!$H80="Meta Non Conseguida","NO OK",IF(GEnxFor!$H80="Indicador Sen Meta","Non Procede","----")))</f>
        <v>NO OK</v>
      </c>
      <c r="H33" s="201">
        <f t="shared" si="4"/>
        <v>0.5</v>
      </c>
      <c r="I33" s="154" t="str">
        <f>+IF(Centro!$L23="Meta Conseguida","OK",IF(Centro!$L23="Meta Non Conseguida","NO OK", IF(Centro!$L23="Indicador Sen Meta","Non Procede","----") ))</f>
        <v>Non Procede</v>
      </c>
      <c r="J33" s="416" t="str">
        <f>+IF(GEnxFor!$L80="Meta Conseguida","OK",IF(GEnxFor!$L80="Meta Non Conseguida","NO OK",IF(GEnxFor!$L80="Indicador Sen Meta","Non Procede","----")))</f>
        <v>OK</v>
      </c>
      <c r="K33"/>
      <c r="L33" s="201">
        <f t="shared" si="5"/>
        <v>0</v>
      </c>
      <c r="M33" s="154" t="str">
        <f>+IF(Centro!$P23="Meta Conseguida","OK",IF(Centro!$P23="Meta Non Conseguida","NO OK", IF(Centro!$P23="Indicador Sen Meta","Non Procede","----") ))</f>
        <v>----</v>
      </c>
      <c r="N33" s="416" t="str">
        <f>+IF(GEnxFor!$P80="Meta Conseguida","OK",IF(GEnxFor!$P80="Meta Non Conseguida","NO OK",IF(GEnxFor!$P80="Indicador Sen Meta","Non Procede","----")))</f>
        <v>----</v>
      </c>
      <c r="AA33" s="422">
        <f>+COUNTIF($E33:$F33,"OK")/+COUNTA($E33:$F33)</f>
        <v>0</v>
      </c>
      <c r="AI33" s="2"/>
      <c r="BA33" s="197">
        <f>+COUNTIF(I33:J33,"OK")/+COUNTA(I33:J33)</f>
        <v>0.5</v>
      </c>
      <c r="BE33" s="197">
        <f>+COUNTIF(M33:N33,"OK")/+COUNTA(M33:N33)</f>
        <v>0</v>
      </c>
    </row>
    <row r="34" spans="1:57" ht="24.95" customHeight="1">
      <c r="A34" s="111" t="str">
        <f>+GEnxFor!A81</f>
        <v>I43</v>
      </c>
      <c r="B34" s="94" t="str">
        <f>+GEnxFor!B81</f>
        <v>Resultados EAD</v>
      </c>
      <c r="C34" s="107" t="str">
        <f>+GEnxFor!C81</f>
        <v>PE-02 Xestión de PDI</v>
      </c>
      <c r="D34" s="201">
        <f t="shared" si="3"/>
        <v>1</v>
      </c>
      <c r="E34" s="154" t="s">
        <v>174</v>
      </c>
      <c r="F34" s="416" t="str">
        <f>+IF(GEnxFor!$H81="Meta Conseguida","OK",IF(GEnxFor!$H81="Meta Non Conseguida","NO OK",IF(GEnxFor!$H81="Indicador Sen Meta","Non Procede","----")))</f>
        <v>OK</v>
      </c>
      <c r="H34" s="201">
        <f t="shared" si="4"/>
        <v>0</v>
      </c>
      <c r="I34" s="154" t="s">
        <v>174</v>
      </c>
      <c r="J34" s="416" t="str">
        <f>+IF(GEnxFor!$L81="Meta Conseguida","OK",IF(GEnxFor!$L81="Meta Non Conseguida","NO OK",IF(GEnxFor!$L81="Indicador Sen Meta","Non Procede","----")))</f>
        <v>Non Procede</v>
      </c>
      <c r="K34"/>
      <c r="L34" s="201">
        <f t="shared" si="5"/>
        <v>0</v>
      </c>
      <c r="M34" s="154" t="s">
        <v>174</v>
      </c>
      <c r="N34" s="416" t="str">
        <f>+IF(GEnxFor!$P81="Meta Conseguida","OK",IF(GEnxFor!$P81="Meta Non Conseguida","NO OK",IF(GEnxFor!$P81="Indicador Sen Meta","Non Procede","----")))</f>
        <v>----</v>
      </c>
      <c r="AA34" s="420">
        <f>+IF(F34="NO OK",0,IF(F34="OK",1,""))</f>
        <v>1</v>
      </c>
      <c r="AI34" s="2"/>
      <c r="BA34" s="420" t="str">
        <f>+IF(J34="NO OK",0,IF(J34="OK",1,""))</f>
        <v/>
      </c>
      <c r="BE34" s="420" t="str">
        <f>+IF(N34="NO OK",0,IF(N34="OK",1,""))</f>
        <v/>
      </c>
    </row>
    <row r="35" spans="1:57" ht="25.5">
      <c r="A35" s="168" t="str">
        <f>+GEnxFor!A82</f>
        <v>I44</v>
      </c>
      <c r="B35" s="96" t="str">
        <f>+GEnxFor!B82</f>
        <v>Índice de satisfacción coa organización e o desenvolvemento</v>
      </c>
      <c r="C35" s="109" t="str">
        <f>+GEnxFor!C82</f>
        <v>DO-0201 Planificación e desenvolvemento da ensinanza</v>
      </c>
      <c r="D35" s="203">
        <f t="shared" si="3"/>
        <v>1</v>
      </c>
      <c r="E35" s="155" t="s">
        <v>174</v>
      </c>
      <c r="F35" s="417" t="str">
        <f>+IFERROR(IF(GEnxFor!$H76="Meta Totalmente Alcanzada","OK",IF(GEnxFor!$H76="Meta Parcialmente Alcanzada","PARCIAL", IF(GEnxFor!$H76="Ningunha Meta Alcanzada", "NO OK", IF(GEnxFor!$H76="Indicador Sen Meta", "Non Procede","----")))),"----")</f>
        <v>----</v>
      </c>
      <c r="H35" s="203">
        <f t="shared" si="4"/>
        <v>1</v>
      </c>
      <c r="I35" s="155" t="s">
        <v>174</v>
      </c>
      <c r="J35" s="417" t="str">
        <f>+IFERROR(IF(GEnxFor!$L76="Meta Totalmente Alcanzada","OK",IF(GEnxFor!$L76="Meta Parcialmente Alcanzada","PARCIAL", IF(GEnxFor!$L76="Ningunha Meta Alcanzada", "NO OK", IF(GEnxFor!$L76="Indicador Sen Meta", "Non Procede","----")))),"----")</f>
        <v>----</v>
      </c>
      <c r="K35"/>
      <c r="L35" s="203">
        <f t="shared" si="5"/>
        <v>0</v>
      </c>
      <c r="M35" s="155" t="s">
        <v>174</v>
      </c>
      <c r="N35" s="417" t="str">
        <f>+IFERROR(IF(GEnxFor!$P76="Meta Totalmente Alcanzada","OK",IF(GEnxFor!$P76="Meta Parcialmente Alcanzada","PARCIAL", IF(GEnxFor!$P76="Ningunha Meta Alcanzada", "NO OK", IF(GEnxFor!$P76="Indicador Sen Meta", "Non Procede","----")))),"----")</f>
        <v>----</v>
      </c>
      <c r="AA35" s="421">
        <f>+IFERROR(IF(GEnxFor!$H82="Indicador Sen Meta","",GEnxFor!$G82/GEnxFor!$F82),0)</f>
        <v>1</v>
      </c>
      <c r="AI35" s="2"/>
      <c r="BA35" s="421">
        <f>+IFERROR(IF(GEnxFor!$L82="Indicador Sen Meta","",GEnxFor!$K82/GEnxFor!$J82),0)</f>
        <v>1</v>
      </c>
      <c r="BE35" s="421">
        <f>+IFERROR(IF(GEnxFor!$P82="Indicador Sen Meta","",GEnxFor!$O82/GEnxFor!$N82),0)</f>
        <v>0</v>
      </c>
    </row>
    <row r="36" spans="1:57" ht="24.95" customHeight="1" thickBot="1">
      <c r="A36" s="205"/>
      <c r="B36" s="206"/>
      <c r="C36" s="206"/>
      <c r="K36"/>
      <c r="M36" s="3"/>
      <c r="N36" s="3"/>
      <c r="AA36" s="375"/>
      <c r="AI36" s="2"/>
      <c r="BA36" s="375"/>
      <c r="BE36" s="375"/>
    </row>
    <row r="37" spans="1:57" ht="24.95" customHeight="1" thickBot="1">
      <c r="A37" s="40" t="s">
        <v>25</v>
      </c>
      <c r="B37" s="41"/>
      <c r="C37" s="41"/>
      <c r="D37" s="78"/>
      <c r="E37" s="42"/>
      <c r="F37" s="42"/>
      <c r="G37" s="52"/>
      <c r="H37" s="78"/>
      <c r="I37" s="42"/>
      <c r="J37" s="42"/>
      <c r="K37"/>
      <c r="L37" s="78"/>
      <c r="M37" s="42"/>
      <c r="N37" s="42"/>
      <c r="AA37" s="198"/>
      <c r="AI37" s="2"/>
      <c r="BA37" s="198"/>
      <c r="BE37" s="198"/>
    </row>
    <row r="38" spans="1:57" ht="24.95" customHeight="1" thickBot="1">
      <c r="A38" s="91"/>
      <c r="B38" s="161"/>
      <c r="C38" s="161"/>
      <c r="K38"/>
      <c r="M38" s="3"/>
      <c r="N38" s="3"/>
      <c r="AA38" s="375"/>
      <c r="AI38" s="2"/>
      <c r="BA38" s="375"/>
      <c r="BE38" s="375"/>
    </row>
    <row r="39" spans="1:57" ht="30" customHeight="1" thickBot="1">
      <c r="A39" s="99" t="s">
        <v>125</v>
      </c>
      <c r="B39" s="100" t="s">
        <v>32</v>
      </c>
      <c r="C39" s="101" t="s">
        <v>33</v>
      </c>
      <c r="D39" s="204">
        <f t="shared" ref="D39" si="15">+IFERROR(AVERAGE(AA39),0)</f>
        <v>0.80952380952380953</v>
      </c>
      <c r="E39" s="419" t="str">
        <f>+IFERROR(IF(Centro!$H$27="Meta Totalmente Alcanzada","OK",IF(Centro!$H$27="Meta Parcialmente Alcanzada","PARCIAL",IF(Centro!$H$27="Ningunha Meta Alcanzada","NO OK","----"))),"----")</f>
        <v>PARCIAL</v>
      </c>
      <c r="F39" s="424" t="s">
        <v>173</v>
      </c>
      <c r="H39" s="204">
        <f>+IFERROR(AVERAGE(BA39),0)</f>
        <v>1</v>
      </c>
      <c r="I39" s="419" t="str">
        <f>+IFERROR(IF(Centro!$L$27="Meta Totalmente Alcanzada","OK",IF(Centro!$L$27="Meta Parcialmente Alcanzada","PARCIAL",IF(Centro!$L$27="Ningunha Meta Alcanzada","NO OK","----"))),"----")</f>
        <v>OK</v>
      </c>
      <c r="J39" s="424" t="s">
        <v>173</v>
      </c>
      <c r="K39"/>
      <c r="L39" s="204" t="str">
        <f>IFERROR(BE39,0)</f>
        <v>----</v>
      </c>
      <c r="M39" s="419" t="str">
        <f>+IFERROR(IF(Centro!$P$27="Meta Totalmente Alcanzada","OK",IF(Centro!$P$27="Meta Parcialmente Alcanzada","PARCIAL",IF(Centro!$P$27="Ningunha Meta Alcanzada","NO OK","----"))),"----")</f>
        <v>----</v>
      </c>
      <c r="N39" s="424" t="s">
        <v>173</v>
      </c>
      <c r="AA39" s="423">
        <f>+IFERROR(Centro!$G$27/Centro!$F$27,"----")</f>
        <v>0.80952380952380953</v>
      </c>
      <c r="AI39" s="2"/>
      <c r="BA39" s="423">
        <f>+IFERROR(Centro!$K$27/Centro!$J$27,"----")</f>
        <v>1</v>
      </c>
      <c r="BE39" s="423" t="str">
        <f>+IFERROR(Centro!$O$27/Centro!$N$27,"----")</f>
        <v>----</v>
      </c>
    </row>
    <row r="40" spans="1:57" ht="24.95" customHeight="1"/>
    <row r="41" spans="1:57" ht="24.95" customHeight="1"/>
    <row r="42" spans="1:57" ht="24.95" customHeight="1"/>
    <row r="43" spans="1:57" ht="24.95" customHeight="1"/>
    <row r="44" spans="1:57" ht="24.95" customHeight="1"/>
    <row r="45" spans="1:57" ht="13.5" customHeight="1"/>
    <row r="46" spans="1:57" s="52" customFormat="1" ht="18.75" customHeight="1">
      <c r="A46" s="3"/>
      <c r="B46" s="1"/>
      <c r="C46" s="1"/>
      <c r="D46" s="2"/>
      <c r="E46" s="3"/>
      <c r="F46" s="3"/>
      <c r="G46"/>
      <c r="H46" s="2"/>
      <c r="I46" s="3"/>
      <c r="J46" s="3"/>
      <c r="K46" s="2"/>
      <c r="AA46" s="2"/>
      <c r="BE46" s="2"/>
    </row>
    <row r="47" spans="1:57" ht="12.75" customHeight="1"/>
    <row r="48" spans="1:57" ht="24.95" customHeight="1"/>
  </sheetData>
  <autoFilter ref="A5:C48" xr:uid="{00000000-0009-0000-0000-000006000000}"/>
  <mergeCells count="12">
    <mergeCell ref="D4:F4"/>
    <mergeCell ref="H4:J4"/>
    <mergeCell ref="A2:C2"/>
    <mergeCell ref="A4:B4"/>
    <mergeCell ref="A1:C1"/>
    <mergeCell ref="D1:E1"/>
    <mergeCell ref="D2:E2"/>
    <mergeCell ref="L1:M1"/>
    <mergeCell ref="L2:M2"/>
    <mergeCell ref="L4:N4"/>
    <mergeCell ref="H1:I1"/>
    <mergeCell ref="H2:I2"/>
  </mergeCells>
  <conditionalFormatting sqref="E25:E27">
    <cfRule type="cellIs" dxfId="270" priority="287" operator="equal">
      <formula>"PARCIAL"</formula>
    </cfRule>
    <cfRule type="cellIs" dxfId="269" priority="286" operator="equal">
      <formula>"OK"</formula>
    </cfRule>
    <cfRule type="cellIs" dxfId="268" priority="288" operator="equal">
      <formula>"NO OK"</formula>
    </cfRule>
  </conditionalFormatting>
  <conditionalFormatting sqref="E29">
    <cfRule type="cellIs" dxfId="267" priority="300" operator="equal">
      <formula>"NO OK"</formula>
    </cfRule>
    <cfRule type="cellIs" dxfId="266" priority="299" operator="equal">
      <formula>"PARCIAL"</formula>
    </cfRule>
    <cfRule type="cellIs" dxfId="265" priority="298" operator="equal">
      <formula>"OK"</formula>
    </cfRule>
  </conditionalFormatting>
  <conditionalFormatting sqref="E32">
    <cfRule type="cellIs" dxfId="264" priority="291" operator="equal">
      <formula>"NO OK"</formula>
    </cfRule>
    <cfRule type="cellIs" dxfId="263" priority="290" operator="equal">
      <formula>"PARCIAL"</formula>
    </cfRule>
    <cfRule type="cellIs" dxfId="262" priority="289" operator="equal">
      <formula>"OK"</formula>
    </cfRule>
  </conditionalFormatting>
  <conditionalFormatting sqref="E39:F39">
    <cfRule type="cellIs" dxfId="261" priority="216" operator="equal">
      <formula>"NO OK"</formula>
    </cfRule>
    <cfRule type="cellIs" dxfId="260" priority="215" operator="equal">
      <formula>"PARCIAL"</formula>
    </cfRule>
    <cfRule type="cellIs" dxfId="259" priority="214" operator="equal">
      <formula>"OK"</formula>
    </cfRule>
  </conditionalFormatting>
  <conditionalFormatting sqref="F7:F14">
    <cfRule type="cellIs" dxfId="258" priority="264" operator="equal">
      <formula>"NO OK"</formula>
    </cfRule>
    <cfRule type="cellIs" dxfId="257" priority="263" operator="equal">
      <formula>"PARCIAL"</formula>
    </cfRule>
    <cfRule type="cellIs" dxfId="256" priority="262" operator="equal">
      <formula>"OK"</formula>
    </cfRule>
  </conditionalFormatting>
  <conditionalFormatting sqref="F18:F35">
    <cfRule type="cellIs" dxfId="255" priority="207" operator="equal">
      <formula>"NO OK"</formula>
    </cfRule>
    <cfRule type="cellIs" dxfId="254" priority="206" operator="equal">
      <formula>"PARCIAL"</formula>
    </cfRule>
    <cfRule type="cellIs" dxfId="253" priority="205" operator="equal">
      <formula>"OK"</formula>
    </cfRule>
  </conditionalFormatting>
  <conditionalFormatting sqref="I25:I27">
    <cfRule type="cellIs" dxfId="252" priority="187" operator="equal">
      <formula>"OK"</formula>
    </cfRule>
    <cfRule type="cellIs" dxfId="251" priority="189" operator="equal">
      <formula>"NO OK"</formula>
    </cfRule>
    <cfRule type="cellIs" dxfId="250" priority="188" operator="equal">
      <formula>"PARCIAL"</formula>
    </cfRule>
  </conditionalFormatting>
  <conditionalFormatting sqref="I29">
    <cfRule type="cellIs" dxfId="249" priority="199" operator="equal">
      <formula>"OK"</formula>
    </cfRule>
    <cfRule type="cellIs" dxfId="248" priority="200" operator="equal">
      <formula>"PARCIAL"</formula>
    </cfRule>
    <cfRule type="cellIs" dxfId="247" priority="201" operator="equal">
      <formula>"NO OK"</formula>
    </cfRule>
  </conditionalFormatting>
  <conditionalFormatting sqref="I32">
    <cfRule type="cellIs" dxfId="246" priority="190" operator="equal">
      <formula>"OK"</formula>
    </cfRule>
    <cfRule type="cellIs" dxfId="245" priority="191" operator="equal">
      <formula>"PARCIAL"</formula>
    </cfRule>
    <cfRule type="cellIs" dxfId="244" priority="192" operator="equal">
      <formula>"NO OK"</formula>
    </cfRule>
  </conditionalFormatting>
  <conditionalFormatting sqref="I39:J39">
    <cfRule type="cellIs" dxfId="243" priority="4" operator="equal">
      <formula>"OK"</formula>
    </cfRule>
    <cfRule type="cellIs" dxfId="242" priority="5" operator="equal">
      <formula>"PARCIAL"</formula>
    </cfRule>
    <cfRule type="cellIs" dxfId="241" priority="6" operator="equal">
      <formula>"NO OK"</formula>
    </cfRule>
  </conditionalFormatting>
  <conditionalFormatting sqref="J7:J14">
    <cfRule type="cellIs" dxfId="240" priority="165" operator="equal">
      <formula>"NO OK"</formula>
    </cfRule>
    <cfRule type="cellIs" dxfId="239" priority="164" operator="equal">
      <formula>"PARCIAL"</formula>
    </cfRule>
    <cfRule type="cellIs" dxfId="238" priority="163" operator="equal">
      <formula>"OK"</formula>
    </cfRule>
  </conditionalFormatting>
  <conditionalFormatting sqref="J18:J35">
    <cfRule type="cellIs" dxfId="237" priority="106" operator="equal">
      <formula>"OK"</formula>
    </cfRule>
    <cfRule type="cellIs" dxfId="236" priority="108" operator="equal">
      <formula>"NO OK"</formula>
    </cfRule>
    <cfRule type="cellIs" dxfId="235" priority="107" operator="equal">
      <formula>"PARCIAL"</formula>
    </cfRule>
  </conditionalFormatting>
  <conditionalFormatting sqref="M25:M27">
    <cfRule type="cellIs" dxfId="234" priority="88" operator="equal">
      <formula>"OK"</formula>
    </cfRule>
    <cfRule type="cellIs" dxfId="233" priority="90" operator="equal">
      <formula>"NO OK"</formula>
    </cfRule>
    <cfRule type="cellIs" dxfId="232" priority="89" operator="equal">
      <formula>"PARCIAL"</formula>
    </cfRule>
  </conditionalFormatting>
  <conditionalFormatting sqref="M29">
    <cfRule type="cellIs" dxfId="231" priority="102" operator="equal">
      <formula>"NO OK"</formula>
    </cfRule>
    <cfRule type="cellIs" dxfId="230" priority="101" operator="equal">
      <formula>"PARCIAL"</formula>
    </cfRule>
    <cfRule type="cellIs" dxfId="229" priority="100" operator="equal">
      <formula>"OK"</formula>
    </cfRule>
  </conditionalFormatting>
  <conditionalFormatting sqref="M32">
    <cfRule type="cellIs" dxfId="228" priority="93" operator="equal">
      <formula>"NO OK"</formula>
    </cfRule>
    <cfRule type="cellIs" dxfId="227" priority="92" operator="equal">
      <formula>"PARCIAL"</formula>
    </cfRule>
    <cfRule type="cellIs" dxfId="226" priority="91" operator="equal">
      <formula>"OK"</formula>
    </cfRule>
  </conditionalFormatting>
  <conditionalFormatting sqref="M39:N39">
    <cfRule type="cellIs" dxfId="225" priority="2" operator="equal">
      <formula>"PARCIAL"</formula>
    </cfRule>
    <cfRule type="cellIs" dxfId="224" priority="3" operator="equal">
      <formula>"NO OK"</formula>
    </cfRule>
    <cfRule type="cellIs" dxfId="223" priority="1" operator="equal">
      <formula>"OK"</formula>
    </cfRule>
  </conditionalFormatting>
  <conditionalFormatting sqref="N7:N14">
    <cfRule type="cellIs" dxfId="222" priority="66" operator="equal">
      <formula>"NO OK"</formula>
    </cfRule>
    <cfRule type="cellIs" dxfId="221" priority="65" operator="equal">
      <formula>"PARCIAL"</formula>
    </cfRule>
    <cfRule type="cellIs" dxfId="220" priority="64" operator="equal">
      <formula>"OK"</formula>
    </cfRule>
  </conditionalFormatting>
  <conditionalFormatting sqref="N18:N35">
    <cfRule type="cellIs" dxfId="219" priority="7" operator="equal">
      <formula>"OK"</formula>
    </cfRule>
    <cfRule type="cellIs" dxfId="218" priority="9" operator="equal">
      <formula>"NO OK"</formula>
    </cfRule>
    <cfRule type="cellIs" dxfId="217" priority="8" operator="equal">
      <formula>"PARCIAL"</formula>
    </cfRule>
  </conditionalFormatting>
  <pageMargins left="0.70866141732283505" right="0.70866141732283505" top="0.74803149606299202" bottom="0.74803149606299202" header="0.31496062992126" footer="0.31496062992126"/>
  <pageSetup paperSize="9" scale="83"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A1:N73"/>
  <sheetViews>
    <sheetView zoomScaleNormal="100" workbookViewId="0">
      <pane ySplit="6" topLeftCell="A7" activePane="bottomLeft" state="frozen"/>
      <selection pane="bottomLeft" activeCell="H4" sqref="H4:L4"/>
    </sheetView>
  </sheetViews>
  <sheetFormatPr baseColWidth="10" defaultColWidth="11.42578125" defaultRowHeight="15.75"/>
  <cols>
    <col min="1" max="1" width="3.42578125" style="2" customWidth="1"/>
    <col min="2" max="3" width="5.7109375" style="2" customWidth="1"/>
    <col min="4" max="4" width="5.7109375" style="205" customWidth="1"/>
    <col min="5" max="5" width="5.7109375" style="171" bestFit="1" customWidth="1"/>
    <col min="6" max="6" width="64" style="3" customWidth="1"/>
    <col min="7" max="7" width="59" style="3" customWidth="1"/>
    <col min="8" max="8" width="16.7109375" style="69" customWidth="1"/>
    <col min="9" max="9" width="1.7109375" style="69" customWidth="1"/>
    <col min="10" max="10" width="16.7109375" style="2" customWidth="1"/>
    <col min="11" max="11" width="1.7109375" style="2" customWidth="1"/>
    <col min="12" max="12" width="16.7109375" style="2" customWidth="1"/>
    <col min="13" max="13" width="2.7109375" style="2" customWidth="1"/>
    <col min="14" max="14" width="48" style="1" customWidth="1"/>
    <col min="15" max="16384" width="11.42578125" style="2"/>
  </cols>
  <sheetData>
    <row r="1" spans="1:14" ht="10.5" customHeight="1" thickBot="1"/>
    <row r="2" spans="1:14" s="1" customFormat="1" ht="29.25" customHeight="1" thickBot="1">
      <c r="A2" s="520" t="s">
        <v>190</v>
      </c>
      <c r="B2" s="521"/>
      <c r="C2" s="521"/>
      <c r="D2" s="521"/>
      <c r="E2" s="521"/>
      <c r="F2" s="521"/>
      <c r="G2" s="521"/>
      <c r="H2" s="522"/>
      <c r="I2" s="46"/>
    </row>
    <row r="3" spans="1:14" ht="11.25" customHeight="1" thickBot="1">
      <c r="A3" s="519"/>
      <c r="B3" s="519"/>
      <c r="C3" s="61"/>
      <c r="D3" s="23"/>
      <c r="E3" s="62"/>
      <c r="F3" s="66"/>
      <c r="G3" s="66"/>
      <c r="H3" s="91"/>
      <c r="I3" s="91"/>
    </row>
    <row r="4" spans="1:14" ht="36.75" customHeight="1" thickBot="1">
      <c r="A4" s="66"/>
      <c r="B4" s="66"/>
      <c r="C4" s="61"/>
      <c r="D4" s="23"/>
      <c r="E4" s="62"/>
      <c r="F4" s="66"/>
      <c r="G4" s="66"/>
      <c r="H4" s="523" t="s">
        <v>245</v>
      </c>
      <c r="I4" s="524"/>
      <c r="J4" s="524"/>
      <c r="K4" s="524"/>
      <c r="L4" s="525"/>
    </row>
    <row r="5" spans="1:14" s="75" customFormat="1" ht="38.25" customHeight="1" thickBot="1">
      <c r="A5" s="77"/>
      <c r="B5" s="5"/>
      <c r="C5" s="4"/>
      <c r="D5" s="50"/>
      <c r="E5" s="5" t="s">
        <v>153</v>
      </c>
      <c r="F5" s="5" t="s">
        <v>85</v>
      </c>
      <c r="G5" s="5" t="s">
        <v>95</v>
      </c>
      <c r="H5" s="216" t="str">
        <f>+Centro!F4</f>
        <v>Curso 2023-2024</v>
      </c>
      <c r="I5" s="66"/>
      <c r="J5" s="216" t="str">
        <f>+Centro!J4</f>
        <v>Curso 2024-2025</v>
      </c>
      <c r="L5" s="232" t="str">
        <f>+Centro!N4</f>
        <v>Curso 2025-2026</v>
      </c>
      <c r="M5" s="2"/>
      <c r="N5" s="232"/>
    </row>
    <row r="6" spans="1:14" s="43" customFormat="1" ht="24.95" customHeight="1" thickBot="1">
      <c r="A6" s="146" t="s">
        <v>150</v>
      </c>
      <c r="B6" s="147"/>
      <c r="C6" s="147"/>
      <c r="D6" s="147"/>
      <c r="E6" s="147"/>
      <c r="F6" s="147"/>
      <c r="G6" s="147"/>
      <c r="H6" s="223">
        <f>+AVERAGE(H7,H21,H49)</f>
        <v>0.77105880230880242</v>
      </c>
      <c r="I6" s="217"/>
      <c r="J6" s="223">
        <f>+AVERAGE(J7,J21,J49)</f>
        <v>0.73131313131313125</v>
      </c>
      <c r="L6" s="223">
        <f>+AVERAGE(L7,L21,L49)</f>
        <v>0</v>
      </c>
      <c r="M6" s="75"/>
      <c r="N6" s="223" t="s">
        <v>469</v>
      </c>
    </row>
    <row r="7" spans="1:14" ht="24.95" customHeight="1" thickBot="1">
      <c r="A7" s="172"/>
      <c r="B7" s="44" t="s">
        <v>34</v>
      </c>
      <c r="C7" s="45"/>
      <c r="D7" s="51"/>
      <c r="E7" s="84"/>
      <c r="F7" s="45"/>
      <c r="G7" s="45"/>
      <c r="H7" s="224">
        <f>+AVERAGE(H8,H16)</f>
        <v>0.90067640692640694</v>
      </c>
      <c r="I7" s="218"/>
      <c r="J7" s="224">
        <f>+AVERAGE(J8,J16)</f>
        <v>0.7835227272727272</v>
      </c>
      <c r="L7" s="224">
        <f>+AVERAGE(L8,L16)</f>
        <v>0</v>
      </c>
      <c r="M7" s="172"/>
      <c r="N7" s="224"/>
    </row>
    <row r="8" spans="1:14" ht="24.95" customHeight="1">
      <c r="B8" s="76"/>
      <c r="C8" s="73" t="s">
        <v>35</v>
      </c>
      <c r="D8" s="74"/>
      <c r="E8" s="79"/>
      <c r="F8" s="74"/>
      <c r="G8" s="74"/>
      <c r="H8" s="225">
        <f>+AVERAGE(H9,H11)</f>
        <v>0.80135281385281387</v>
      </c>
      <c r="I8" s="219"/>
      <c r="J8" s="225">
        <f>+AVERAGE(J9,J11)</f>
        <v>0.6670454545454545</v>
      </c>
      <c r="L8" s="225">
        <f>+AVERAGE(L9,L11)</f>
        <v>0</v>
      </c>
      <c r="N8" s="435"/>
    </row>
    <row r="9" spans="1:14" ht="24.95" customHeight="1">
      <c r="B9" s="6"/>
      <c r="C9" s="7"/>
      <c r="D9" s="207" t="s">
        <v>36</v>
      </c>
      <c r="E9" s="173"/>
      <c r="F9" s="70"/>
      <c r="G9" s="70"/>
      <c r="H9" s="226">
        <f>+H10</f>
        <v>0.80952380952380953</v>
      </c>
      <c r="I9" s="220"/>
      <c r="J9" s="226">
        <f>+J10</f>
        <v>1</v>
      </c>
      <c r="L9" s="226" t="str">
        <f>+L10</f>
        <v>----</v>
      </c>
      <c r="N9" s="436" t="s">
        <v>470</v>
      </c>
    </row>
    <row r="10" spans="1:14" ht="24.95" customHeight="1">
      <c r="B10" s="6"/>
      <c r="C10" s="7"/>
      <c r="D10" s="208"/>
      <c r="E10" s="174" t="str">
        <f>+Resumo!A39</f>
        <v>I50</v>
      </c>
      <c r="F10" s="67" t="str">
        <f>+Resumo!B39</f>
        <v xml:space="preserve"> Indicadores do programa estratexico do centro</v>
      </c>
      <c r="G10" s="68" t="str">
        <f>+Resumo!C39</f>
        <v>DE-01: Programación e desenvolvemento estratéxico</v>
      </c>
      <c r="H10" s="227">
        <f>+Resumo!D39</f>
        <v>0.80952380952380953</v>
      </c>
      <c r="I10" s="221"/>
      <c r="J10" s="227">
        <f>+Resumo!H39</f>
        <v>1</v>
      </c>
      <c r="L10" s="227" t="str">
        <f>+Resumo!L39</f>
        <v>----</v>
      </c>
      <c r="N10" s="437" t="str">
        <f>+N9</f>
        <v>Decanato ou Dirección do Centro</v>
      </c>
    </row>
    <row r="11" spans="1:14" ht="24.95" customHeight="1">
      <c r="B11" s="6"/>
      <c r="C11" s="7"/>
      <c r="D11" s="207" t="s">
        <v>37</v>
      </c>
      <c r="E11" s="173"/>
      <c r="F11" s="70"/>
      <c r="G11" s="70"/>
      <c r="H11" s="226">
        <f>+AVERAGE(H12:H15)</f>
        <v>0.79318181818181821</v>
      </c>
      <c r="I11" s="220"/>
      <c r="J11" s="226">
        <f>+AVERAGE(J12:J15)</f>
        <v>0.33409090909090911</v>
      </c>
      <c r="L11" s="226">
        <f>+AVERAGE(L12:L15)</f>
        <v>0</v>
      </c>
      <c r="N11" s="436" t="s">
        <v>470</v>
      </c>
    </row>
    <row r="12" spans="1:14" ht="24.95" customHeight="1">
      <c r="B12" s="6"/>
      <c r="C12" s="7"/>
      <c r="D12" s="209"/>
      <c r="E12" s="171" t="str">
        <f>+Resumo!A9</f>
        <v>I4</v>
      </c>
      <c r="F12" s="9" t="str">
        <f>+Resumo!B9</f>
        <v>Resultados dos indicadores do SGC</v>
      </c>
      <c r="G12" s="9" t="str">
        <f>+Resumo!C9</f>
        <v>DE-02  Seguimento e Medición;  Este indicador mostra os resultados do conxunto dos indicadores do cadro de mando</v>
      </c>
      <c r="H12" s="228">
        <f>+Resumo!D9</f>
        <v>0.67272727272727273</v>
      </c>
      <c r="I12" s="221"/>
      <c r="J12" s="228">
        <f>+Resumo!H9</f>
        <v>0.63636363636363635</v>
      </c>
      <c r="L12" s="228">
        <f>+Resumo!L9</f>
        <v>0</v>
      </c>
      <c r="N12" s="438" t="str">
        <f>+N11</f>
        <v>Decanato ou Dirección do Centro</v>
      </c>
    </row>
    <row r="13" spans="1:14" ht="24.95" customHeight="1">
      <c r="B13" s="6"/>
      <c r="C13" s="7"/>
      <c r="D13" s="209"/>
      <c r="E13" s="171" t="str">
        <f>+Resumo!A13</f>
        <v>I10</v>
      </c>
      <c r="F13" s="9" t="str">
        <f>+Resumo!B13</f>
        <v>Indicadores de resultados</v>
      </c>
      <c r="G13" s="9" t="str">
        <f>+Resumo!C13</f>
        <v>DE-02  Seguimento e Medición; 
DE-03 Revisión do sistema pola dirección</v>
      </c>
      <c r="H13" s="228">
        <f>+Resumo!D13</f>
        <v>0.5</v>
      </c>
      <c r="I13" s="221"/>
      <c r="J13" s="228">
        <f>+Resumo!H13</f>
        <v>0.7</v>
      </c>
      <c r="L13" s="228">
        <f>+Resumo!L13</f>
        <v>0</v>
      </c>
      <c r="N13" s="438" t="str">
        <f>+N12</f>
        <v>Decanato ou Dirección do Centro</v>
      </c>
    </row>
    <row r="14" spans="1:14" ht="24.95" customHeight="1">
      <c r="B14" s="6"/>
      <c r="C14" s="7"/>
      <c r="D14" s="209"/>
      <c r="E14" s="80" t="str">
        <f>+Resumo!A19</f>
        <v>I21</v>
      </c>
      <c r="F14" s="28" t="str">
        <f>+Resumo!B19</f>
        <v>Taxa de abandono  (Egreso)</v>
      </c>
      <c r="G14" s="8" t="str">
        <f>+Resumo!C19</f>
        <v>DE-02  Seguimento e Medición; 
DE-03 Revisión do sistema pola dirección</v>
      </c>
      <c r="H14" s="228">
        <f>+Resumo!D19</f>
        <v>1</v>
      </c>
      <c r="I14" s="221"/>
      <c r="J14" s="228">
        <f>+Resumo!H19</f>
        <v>0</v>
      </c>
      <c r="L14" s="228">
        <f>+Resumo!L19</f>
        <v>0</v>
      </c>
      <c r="N14" s="438" t="str">
        <f>+N13</f>
        <v>Decanato ou Dirección do Centro</v>
      </c>
    </row>
    <row r="15" spans="1:14" ht="24.95" customHeight="1">
      <c r="B15" s="6"/>
      <c r="C15" s="15"/>
      <c r="D15" s="208"/>
      <c r="E15" s="81" t="str">
        <f>+Resumo!A20</f>
        <v>I22</v>
      </c>
      <c r="F15" s="28" t="str">
        <f>+Resumo!B20</f>
        <v>Taxa de cambio de estudo</v>
      </c>
      <c r="G15" s="8" t="str">
        <f>+Resumo!C20</f>
        <v>DE-02  Seguimento e Medición; 
DE-03 Revisión do sistema pola dirección</v>
      </c>
      <c r="H15" s="227">
        <f>+Resumo!D20</f>
        <v>1</v>
      </c>
      <c r="I15" s="221"/>
      <c r="J15" s="227">
        <f>+Resumo!H20</f>
        <v>0</v>
      </c>
      <c r="L15" s="227">
        <f>+Resumo!L20</f>
        <v>0</v>
      </c>
      <c r="N15" s="437" t="str">
        <f>+N14</f>
        <v>Decanato ou Dirección do Centro</v>
      </c>
    </row>
    <row r="16" spans="1:14" ht="24.95" customHeight="1">
      <c r="B16" s="6"/>
      <c r="C16" s="71" t="s">
        <v>41</v>
      </c>
      <c r="D16" s="72"/>
      <c r="E16" s="82"/>
      <c r="F16" s="72"/>
      <c r="G16" s="72"/>
      <c r="H16" s="229">
        <f>+AVERAGE(H17,H19)</f>
        <v>1</v>
      </c>
      <c r="I16" s="219"/>
      <c r="J16" s="229">
        <f>+AVERAGE(J17,J19)</f>
        <v>0.9</v>
      </c>
      <c r="L16" s="229">
        <f>+AVERAGE(L17,L19)</f>
        <v>0</v>
      </c>
      <c r="N16" s="439"/>
    </row>
    <row r="17" spans="2:14" ht="24.95" customHeight="1">
      <c r="B17" s="6"/>
      <c r="C17" s="7"/>
      <c r="D17" s="207" t="s">
        <v>42</v>
      </c>
      <c r="E17" s="173"/>
      <c r="F17" s="70"/>
      <c r="G17" s="70"/>
      <c r="H17" s="226">
        <f>+H18</f>
        <v>1</v>
      </c>
      <c r="I17" s="220"/>
      <c r="J17" s="226">
        <f>+J18</f>
        <v>1</v>
      </c>
      <c r="L17" s="226">
        <f>+L18</f>
        <v>0</v>
      </c>
      <c r="N17" s="436" t="s">
        <v>471</v>
      </c>
    </row>
    <row r="18" spans="2:14" ht="24.95" customHeight="1">
      <c r="B18" s="6"/>
      <c r="C18" s="7"/>
      <c r="D18" s="208"/>
      <c r="E18" s="174" t="str">
        <f>+Resumo!A25</f>
        <v>I27</v>
      </c>
      <c r="F18" s="8" t="str">
        <f>+Resumo!B25</f>
        <v xml:space="preserve">Nº Queixas recibidas </v>
      </c>
      <c r="G18" s="8" t="str">
        <f>+Resumo!C25</f>
        <v>MC-02: Xestión das queixas, suxestións e parabéns</v>
      </c>
      <c r="H18" s="228">
        <f>+Resumo!D25</f>
        <v>1</v>
      </c>
      <c r="I18" s="221"/>
      <c r="J18" s="228">
        <f>+Resumo!H25</f>
        <v>1</v>
      </c>
      <c r="L18" s="228">
        <f>+Resumo!L25</f>
        <v>0</v>
      </c>
      <c r="N18" s="438" t="str">
        <f>+N17</f>
        <v>Coordinación do Centro</v>
      </c>
    </row>
    <row r="19" spans="2:14" ht="24.95" customHeight="1">
      <c r="B19" s="6"/>
      <c r="C19" s="7"/>
      <c r="D19" s="207" t="s">
        <v>43</v>
      </c>
      <c r="E19" s="173"/>
      <c r="F19" s="70"/>
      <c r="G19" s="70"/>
      <c r="H19" s="226">
        <f>+H20</f>
        <v>1</v>
      </c>
      <c r="I19" s="220"/>
      <c r="J19" s="226">
        <f>+J20</f>
        <v>0.8</v>
      </c>
      <c r="L19" s="226">
        <f>+L20</f>
        <v>0</v>
      </c>
      <c r="N19" s="436" t="s">
        <v>470</v>
      </c>
    </row>
    <row r="20" spans="2:14" ht="24.95" customHeight="1" thickBot="1">
      <c r="B20" s="11"/>
      <c r="C20" s="12"/>
      <c r="D20" s="210"/>
      <c r="E20" s="83" t="str">
        <f>+Resumo!A18</f>
        <v>I20</v>
      </c>
      <c r="F20" s="17" t="str">
        <f>+Resumo!B18</f>
        <v>Índice das enquisas de satisfacción coas titulacións</v>
      </c>
      <c r="G20" s="17" t="str">
        <f>+Resumo!C18</f>
        <v>MC-05 Medición satisfacción</v>
      </c>
      <c r="H20" s="230">
        <f>+Resumo!D18</f>
        <v>1</v>
      </c>
      <c r="I20" s="221"/>
      <c r="J20" s="230">
        <f>+Resumo!H18</f>
        <v>0.8</v>
      </c>
      <c r="L20" s="230">
        <f>+Resumo!L18</f>
        <v>0</v>
      </c>
      <c r="N20" s="440" t="str">
        <f>+N19</f>
        <v>Decanato ou Dirección do Centro</v>
      </c>
    </row>
    <row r="21" spans="2:14" ht="24.95" customHeight="1" thickBot="1">
      <c r="B21" s="44" t="s">
        <v>44</v>
      </c>
      <c r="C21" s="45"/>
      <c r="D21" s="51"/>
      <c r="E21" s="84"/>
      <c r="F21" s="45"/>
      <c r="G21" s="45"/>
      <c r="H21" s="224">
        <f>+AVERAGE(H29,H22,H42,H45)</f>
        <v>0.70416666666666661</v>
      </c>
      <c r="I21" s="218"/>
      <c r="J21" s="224">
        <f>+AVERAGE(J29,J22,J42,J45)</f>
        <v>0.66041666666666665</v>
      </c>
      <c r="L21" s="224">
        <f>+AVERAGE(L29,L22,L42,L45)</f>
        <v>0</v>
      </c>
      <c r="N21" s="224"/>
    </row>
    <row r="22" spans="2:14" ht="24.95" customHeight="1">
      <c r="B22" s="13"/>
      <c r="C22" s="73" t="s">
        <v>45</v>
      </c>
      <c r="D22" s="74"/>
      <c r="E22" s="79"/>
      <c r="F22" s="74"/>
      <c r="G22" s="74"/>
      <c r="H22" s="225">
        <f>+AVERAGE(H23,H25)</f>
        <v>1</v>
      </c>
      <c r="I22" s="219"/>
      <c r="J22" s="225">
        <f>+AVERAGE(J23,J25)</f>
        <v>1</v>
      </c>
      <c r="L22" s="225">
        <f>+AVERAGE(L23,L25)</f>
        <v>0</v>
      </c>
      <c r="N22" s="441"/>
    </row>
    <row r="23" spans="2:14" ht="24.95" customHeight="1">
      <c r="B23" s="14"/>
      <c r="C23" s="7"/>
      <c r="D23" s="207" t="s">
        <v>46</v>
      </c>
      <c r="E23" s="173"/>
      <c r="F23" s="70"/>
      <c r="G23" s="70"/>
      <c r="H23" s="226">
        <f>+H24</f>
        <v>1</v>
      </c>
      <c r="I23" s="220"/>
      <c r="J23" s="226">
        <f>+J24</f>
        <v>1</v>
      </c>
      <c r="L23" s="226">
        <f>+L24</f>
        <v>0</v>
      </c>
      <c r="N23" s="436" t="s">
        <v>470</v>
      </c>
    </row>
    <row r="24" spans="2:14" ht="24.95" customHeight="1">
      <c r="B24" s="14"/>
      <c r="C24" s="7"/>
      <c r="D24" s="208"/>
      <c r="E24" s="80" t="str">
        <f>+Resumo!A26</f>
        <v>I28</v>
      </c>
      <c r="F24" s="8" t="str">
        <f>+Resumo!B26</f>
        <v>% de Titulacións que renovaron a súa acreditación</v>
      </c>
      <c r="G24" s="8" t="str">
        <f>+Resumo!C26</f>
        <v>DO-0101: Deseño, verificación, modificación e acreditación das titulacións oficiais</v>
      </c>
      <c r="H24" s="231">
        <f>+Resumo!D26</f>
        <v>1</v>
      </c>
      <c r="I24" s="222"/>
      <c r="J24" s="231">
        <f>+Resumo!H26</f>
        <v>1</v>
      </c>
      <c r="L24" s="231">
        <f>+Resumo!L26</f>
        <v>0</v>
      </c>
      <c r="N24" s="442" t="str">
        <f>+N23</f>
        <v>Decanato ou Dirección do Centro</v>
      </c>
    </row>
    <row r="25" spans="2:14" ht="24.95" customHeight="1">
      <c r="B25" s="14"/>
      <c r="C25" s="7"/>
      <c r="D25" s="207" t="s">
        <v>47</v>
      </c>
      <c r="E25" s="173"/>
      <c r="F25" s="70"/>
      <c r="G25" s="70"/>
      <c r="H25" s="226">
        <f>+H26</f>
        <v>1</v>
      </c>
      <c r="I25" s="220"/>
      <c r="J25" s="226">
        <f>+J26</f>
        <v>1</v>
      </c>
      <c r="L25" s="226">
        <f>+L26</f>
        <v>0</v>
      </c>
      <c r="N25" s="436" t="s">
        <v>472</v>
      </c>
    </row>
    <row r="26" spans="2:14" ht="24.95" customHeight="1">
      <c r="B26" s="14"/>
      <c r="C26" s="7"/>
      <c r="D26" s="209"/>
      <c r="E26" s="80" t="str">
        <f>+Resumo!A27</f>
        <v>I30</v>
      </c>
      <c r="F26" s="10" t="str">
        <f>+Resumo!B27</f>
        <v>% Titulacións con avaliación favorable en Seguimento</v>
      </c>
      <c r="G26" s="10" t="str">
        <f>+Resumo!C27</f>
        <v>DO-0102: Seguimento e mellora das titulacións</v>
      </c>
      <c r="H26" s="228">
        <f>+Resumo!D27</f>
        <v>1</v>
      </c>
      <c r="I26" s="221"/>
      <c r="J26" s="228">
        <f>+Resumo!H27</f>
        <v>1</v>
      </c>
      <c r="L26" s="228">
        <f>+Resumo!L27</f>
        <v>0</v>
      </c>
      <c r="N26" s="438" t="str">
        <f>+N25</f>
        <v>Coordinación das titulacións e de Calidade</v>
      </c>
    </row>
    <row r="27" spans="2:14" ht="24.95" customHeight="1">
      <c r="B27" s="14"/>
      <c r="C27" s="7"/>
      <c r="D27" s="207" t="s">
        <v>48</v>
      </c>
      <c r="E27" s="173"/>
      <c r="F27" s="70"/>
      <c r="G27" s="70"/>
      <c r="H27" s="226" t="s">
        <v>174</v>
      </c>
      <c r="I27" s="220"/>
      <c r="J27" s="226" t="s">
        <v>174</v>
      </c>
      <c r="L27" s="226" t="s">
        <v>174</v>
      </c>
      <c r="N27" s="436" t="s">
        <v>470</v>
      </c>
    </row>
    <row r="28" spans="2:14" ht="24.95" customHeight="1">
      <c r="B28" s="14"/>
      <c r="C28" s="7"/>
      <c r="D28" s="208"/>
      <c r="E28" s="81" t="str">
        <f>+Centro!A17</f>
        <v>I32</v>
      </c>
      <c r="F28" s="8" t="str">
        <f>+Centro!B17</f>
        <v>Nº Titulacións en proceso de extinción ou suspensión</v>
      </c>
      <c r="G28" s="8" t="str">
        <f>+Centro!C17</f>
        <v>DO-0103: Suspensión e extinción dunha titulación</v>
      </c>
      <c r="H28" s="227" t="s">
        <v>174</v>
      </c>
      <c r="I28" s="221"/>
      <c r="J28" s="227" t="s">
        <v>174</v>
      </c>
      <c r="L28" s="227" t="s">
        <v>174</v>
      </c>
      <c r="N28" s="437" t="str">
        <f>+N27</f>
        <v>Decanato ou Dirección do Centro</v>
      </c>
    </row>
    <row r="29" spans="2:14" ht="24.95" customHeight="1">
      <c r="B29" s="14"/>
      <c r="C29" s="71" t="s">
        <v>49</v>
      </c>
      <c r="D29" s="72"/>
      <c r="E29" s="82"/>
      <c r="F29" s="72"/>
      <c r="G29" s="72"/>
      <c r="H29" s="229">
        <f>+AVERAGE(H30,H32,H34,H37,H40)</f>
        <v>0.65</v>
      </c>
      <c r="I29" s="219"/>
      <c r="J29" s="229">
        <f>+AVERAGE(J30,J32,J34,J37,J40)</f>
        <v>0.47499999999999998</v>
      </c>
      <c r="L29" s="229">
        <f>+AVERAGE(L30,L32,L34,L37,L40)</f>
        <v>0</v>
      </c>
      <c r="N29" s="439"/>
    </row>
    <row r="30" spans="2:14" ht="24.95" customHeight="1">
      <c r="B30" s="14"/>
      <c r="C30" s="7"/>
      <c r="D30" s="207" t="s">
        <v>50</v>
      </c>
      <c r="E30" s="173"/>
      <c r="F30" s="70"/>
      <c r="G30" s="70"/>
      <c r="H30" s="226">
        <f>+H31</f>
        <v>1</v>
      </c>
      <c r="I30" s="220"/>
      <c r="J30" s="226">
        <f>+J31</f>
        <v>1</v>
      </c>
      <c r="L30" s="226">
        <f>+L31</f>
        <v>0</v>
      </c>
      <c r="N30" s="436" t="s">
        <v>473</v>
      </c>
    </row>
    <row r="31" spans="2:14" ht="24.95" customHeight="1">
      <c r="B31" s="14"/>
      <c r="C31" s="7"/>
      <c r="D31" s="208"/>
      <c r="E31" s="81" t="str">
        <f>+Resumo!A35</f>
        <v>I44</v>
      </c>
      <c r="F31" s="10" t="str">
        <f>+Resumo!B35</f>
        <v>Índice de satisfacción coa organización e o desenvolvemento</v>
      </c>
      <c r="G31" s="10" t="str">
        <f>+Resumo!C35</f>
        <v>DO-0201 Planificación e desenvolvemento da ensinanza</v>
      </c>
      <c r="H31" s="228">
        <f>+Resumo!D35</f>
        <v>1</v>
      </c>
      <c r="I31" s="221"/>
      <c r="J31" s="228">
        <f>+Resumo!H35</f>
        <v>1</v>
      </c>
      <c r="L31" s="228">
        <f>+Resumo!L35</f>
        <v>0</v>
      </c>
      <c r="N31" s="438" t="str">
        <f>+N30</f>
        <v>Vicedecanato ou subdirección do centro con competencias en organización académica</v>
      </c>
    </row>
    <row r="32" spans="2:14" ht="24.95" customHeight="1">
      <c r="B32" s="14"/>
      <c r="C32" s="7"/>
      <c r="D32" s="207" t="s">
        <v>52</v>
      </c>
      <c r="E32" s="173"/>
      <c r="F32" s="70"/>
      <c r="G32" s="70"/>
      <c r="H32" s="226">
        <f>+H33</f>
        <v>1</v>
      </c>
      <c r="I32" s="220"/>
      <c r="J32" s="226">
        <f>+J33</f>
        <v>1</v>
      </c>
      <c r="L32" s="226">
        <f>+L33</f>
        <v>0</v>
      </c>
      <c r="N32" s="436" t="s">
        <v>470</v>
      </c>
    </row>
    <row r="33" spans="2:14" ht="24.95" customHeight="1">
      <c r="B33" s="14"/>
      <c r="C33" s="7"/>
      <c r="D33" s="209"/>
      <c r="E33" s="80" t="str">
        <f>+Resumo!A28</f>
        <v>I35</v>
      </c>
      <c r="F33" s="10" t="str">
        <f>+Resumo!B28</f>
        <v xml:space="preserve">Nota media do acceso </v>
      </c>
      <c r="G33" s="10" t="str">
        <f>+Resumo!C28</f>
        <v>DO-0202 Promoción das titulacións</v>
      </c>
      <c r="H33" s="228">
        <f>+Resumo!D28</f>
        <v>1</v>
      </c>
      <c r="I33" s="221"/>
      <c r="J33" s="228">
        <f>+Resumo!H28</f>
        <v>1</v>
      </c>
      <c r="L33" s="228">
        <f>+Resumo!L28</f>
        <v>0</v>
      </c>
      <c r="N33" s="438" t="str">
        <f>+N32</f>
        <v>Decanato ou Dirección do Centro</v>
      </c>
    </row>
    <row r="34" spans="2:14" ht="24.95" customHeight="1">
      <c r="B34" s="14"/>
      <c r="C34" s="7"/>
      <c r="D34" s="207" t="s">
        <v>53</v>
      </c>
      <c r="E34" s="173"/>
      <c r="F34" s="70"/>
      <c r="G34" s="70"/>
      <c r="H34" s="226">
        <f>+AVERAGE(H35:H36)</f>
        <v>0.75</v>
      </c>
      <c r="I34" s="220"/>
      <c r="J34" s="226">
        <f>+AVERAGE(J35:J36)</f>
        <v>0.375</v>
      </c>
      <c r="L34" s="226">
        <f>+AVERAGE(L35:L36)</f>
        <v>0</v>
      </c>
      <c r="N34" s="436" t="s">
        <v>474</v>
      </c>
    </row>
    <row r="35" spans="2:14" ht="24.95" customHeight="1">
      <c r="B35" s="14"/>
      <c r="C35" s="7"/>
      <c r="D35" s="209"/>
      <c r="E35" s="80" t="str">
        <f>+Resumo!A22</f>
        <v>I24</v>
      </c>
      <c r="F35" s="10" t="str">
        <f>+Resumo!B22</f>
        <v>Índice de satisfacción coa orientación recibida no centro</v>
      </c>
      <c r="G35" s="10" t="str">
        <f>+Resumo!C22</f>
        <v>DO-0203: Orientación do estudantado e atención ás NEAE</v>
      </c>
      <c r="H35" s="228">
        <f>+Resumo!D22</f>
        <v>1</v>
      </c>
      <c r="I35" s="221"/>
      <c r="J35" s="228">
        <f>+Resumo!H22</f>
        <v>0.75</v>
      </c>
      <c r="L35" s="228">
        <f>+Resumo!L22</f>
        <v>0</v>
      </c>
      <c r="N35" s="438" t="str">
        <f t="shared" ref="N35:N36" si="0">+N34</f>
        <v>Coordinación do PAT</v>
      </c>
    </row>
    <row r="36" spans="2:14" ht="24.95" customHeight="1">
      <c r="B36" s="14"/>
      <c r="C36" s="7"/>
      <c r="D36" s="209"/>
      <c r="E36" s="80" t="str">
        <f>+Resumo!A29</f>
        <v>I37</v>
      </c>
      <c r="F36" s="10" t="str">
        <f>+Resumo!B29</f>
        <v>Grao de Satisfacción do estudantado co PAT</v>
      </c>
      <c r="G36" s="10" t="str">
        <f>+Resumo!C29</f>
        <v>DO-0203: Orientación do estudantado e atención ás NEAE</v>
      </c>
      <c r="H36" s="228">
        <f>+Resumo!D29</f>
        <v>0.5</v>
      </c>
      <c r="I36" s="221"/>
      <c r="J36" s="228">
        <f>+Resumo!H29</f>
        <v>0</v>
      </c>
      <c r="L36" s="228">
        <f>+Resumo!L29</f>
        <v>0</v>
      </c>
      <c r="N36" s="438" t="str">
        <f t="shared" si="0"/>
        <v>Coordinación do PAT</v>
      </c>
    </row>
    <row r="37" spans="2:14" ht="24.95" customHeight="1">
      <c r="B37" s="14"/>
      <c r="C37" s="7"/>
      <c r="D37" s="207" t="s">
        <v>54</v>
      </c>
      <c r="E37" s="173"/>
      <c r="F37" s="70"/>
      <c r="G37" s="70"/>
      <c r="H37" s="226">
        <f>+AVERAGE(H38:H39)</f>
        <v>0.5</v>
      </c>
      <c r="I37" s="220"/>
      <c r="J37" s="226">
        <f>+AVERAGE(J38:J39)</f>
        <v>0</v>
      </c>
      <c r="L37" s="226">
        <f>+AVERAGE(L38:L39)</f>
        <v>0</v>
      </c>
      <c r="N37" s="436" t="s">
        <v>475</v>
      </c>
    </row>
    <row r="38" spans="2:14" ht="24.95" customHeight="1">
      <c r="B38" s="14"/>
      <c r="C38" s="7"/>
      <c r="D38" s="209"/>
      <c r="E38" s="80" t="str">
        <f>+Resumo!A23</f>
        <v>I25</v>
      </c>
      <c r="F38" s="10" t="str">
        <f>+Resumo!B23</f>
        <v>% Alumnado en prácticas académicas</v>
      </c>
      <c r="G38" s="10" t="str">
        <f>+Resumo!C23</f>
        <v>DO-0204: Xestión das prácticas académicas</v>
      </c>
      <c r="H38" s="228">
        <f>+Resumo!D23</f>
        <v>0</v>
      </c>
      <c r="I38" s="221"/>
      <c r="J38" s="228">
        <f>+Resumo!H23</f>
        <v>0</v>
      </c>
      <c r="L38" s="228">
        <f>+Resumo!L23</f>
        <v>0</v>
      </c>
      <c r="N38" s="438" t="str">
        <f t="shared" ref="N38:N39" si="1">+N37</f>
        <v>Coordinación de prácticas externas do centro</v>
      </c>
    </row>
    <row r="39" spans="2:14" ht="24.95" customHeight="1">
      <c r="B39" s="14"/>
      <c r="C39" s="7"/>
      <c r="D39" s="208"/>
      <c r="E39" s="80" t="str">
        <f>+Resumo!A30</f>
        <v>I38</v>
      </c>
      <c r="F39" s="10" t="str">
        <f>+Resumo!B30</f>
        <v xml:space="preserve">Grao de satisfacción das Persoas Tituladas coas Prácticas </v>
      </c>
      <c r="G39" s="10" t="str">
        <f>+Resumo!C30</f>
        <v>DO-0204: Xestión das prácticas académicas</v>
      </c>
      <c r="H39" s="228">
        <f>+Resumo!D30</f>
        <v>1</v>
      </c>
      <c r="I39" s="221"/>
      <c r="J39" s="228">
        <f>+Resumo!H30</f>
        <v>0</v>
      </c>
      <c r="L39" s="228">
        <f>+Resumo!L30</f>
        <v>0</v>
      </c>
      <c r="N39" s="438" t="str">
        <f t="shared" si="1"/>
        <v>Coordinación de prácticas externas do centro</v>
      </c>
    </row>
    <row r="40" spans="2:14" ht="24.95" customHeight="1">
      <c r="B40" s="14"/>
      <c r="C40" s="7"/>
      <c r="D40" s="207" t="s">
        <v>55</v>
      </c>
      <c r="E40" s="173"/>
      <c r="F40" s="70"/>
      <c r="G40" s="70"/>
      <c r="H40" s="226">
        <f>+H41</f>
        <v>0</v>
      </c>
      <c r="I40" s="220"/>
      <c r="J40" s="226">
        <f>+J41</f>
        <v>0</v>
      </c>
      <c r="L40" s="226">
        <f>+L41</f>
        <v>0</v>
      </c>
      <c r="N40" s="436" t="s">
        <v>476</v>
      </c>
    </row>
    <row r="41" spans="2:14" ht="24.95" customHeight="1">
      <c r="B41" s="14"/>
      <c r="C41" s="15"/>
      <c r="D41" s="208"/>
      <c r="E41" s="174" t="str">
        <f>+Resumo!A8</f>
        <v>I3</v>
      </c>
      <c r="F41" s="29" t="str">
        <f>+Resumo!B8</f>
        <v>Indicadores de mobilidade do estudantado</v>
      </c>
      <c r="G41" s="29" t="str">
        <f>+Resumo!C8</f>
        <v>DO-0205: Xestión da mobilidade</v>
      </c>
      <c r="H41" s="227">
        <f>+Resumo!D8</f>
        <v>0</v>
      </c>
      <c r="I41" s="221"/>
      <c r="J41" s="227">
        <f>+Resumo!H8</f>
        <v>0</v>
      </c>
      <c r="L41" s="227">
        <f>+Resumo!L8</f>
        <v>0</v>
      </c>
      <c r="N41" s="437" t="str">
        <f>+N40</f>
        <v>Responsable das relacions externas do centro</v>
      </c>
    </row>
    <row r="42" spans="2:14" ht="24.95" customHeight="1">
      <c r="B42" s="14"/>
      <c r="C42" s="71" t="s">
        <v>56</v>
      </c>
      <c r="D42" s="72"/>
      <c r="E42" s="82"/>
      <c r="F42" s="72"/>
      <c r="G42" s="72"/>
      <c r="H42" s="229">
        <f>+H43</f>
        <v>1</v>
      </c>
      <c r="I42" s="219"/>
      <c r="J42" s="229">
        <f>+J43</f>
        <v>1</v>
      </c>
      <c r="L42" s="229">
        <f>+L43</f>
        <v>0</v>
      </c>
      <c r="N42" s="439"/>
    </row>
    <row r="43" spans="2:14" ht="24.95" customHeight="1">
      <c r="B43" s="14"/>
      <c r="C43" s="7"/>
      <c r="D43" s="207" t="s">
        <v>57</v>
      </c>
      <c r="E43" s="173"/>
      <c r="F43" s="70"/>
      <c r="G43" s="70"/>
      <c r="H43" s="226">
        <f>+H44</f>
        <v>1</v>
      </c>
      <c r="I43" s="220"/>
      <c r="J43" s="226">
        <f>+J44</f>
        <v>1</v>
      </c>
      <c r="L43" s="226">
        <f>+L44</f>
        <v>0</v>
      </c>
      <c r="N43" s="436" t="s">
        <v>470</v>
      </c>
    </row>
    <row r="44" spans="2:14" ht="24.95" customHeight="1">
      <c r="B44" s="14"/>
      <c r="C44" s="15"/>
      <c r="D44" s="208"/>
      <c r="E44" s="81" t="str">
        <f>+Resumo!A24</f>
        <v>I26</v>
      </c>
      <c r="F44" s="8" t="str">
        <f>+Resumo!B24</f>
        <v>Índice de satisfacción coa promoción da titulación e a información pública na web</v>
      </c>
      <c r="G44" s="8" t="str">
        <f>+Resumo!C24</f>
        <v>DO-0301 Información Pública</v>
      </c>
      <c r="H44" s="227">
        <f>+Resumo!D24</f>
        <v>1</v>
      </c>
      <c r="I44" s="221"/>
      <c r="J44" s="227">
        <f>+Resumo!H24</f>
        <v>1</v>
      </c>
      <c r="L44" s="227">
        <f>+Resumo!L24</f>
        <v>0</v>
      </c>
      <c r="N44" s="437" t="str">
        <f>+N43</f>
        <v>Decanato ou Dirección do Centro</v>
      </c>
    </row>
    <row r="45" spans="2:14" ht="24.95" customHeight="1">
      <c r="B45" s="14"/>
      <c r="C45" s="71" t="s">
        <v>58</v>
      </c>
      <c r="D45" s="72"/>
      <c r="E45" s="82"/>
      <c r="F45" s="72"/>
      <c r="G45" s="72"/>
      <c r="H45" s="229">
        <f>+H46</f>
        <v>0.16666666666666666</v>
      </c>
      <c r="I45" s="219"/>
      <c r="J45" s="229">
        <f>+J46</f>
        <v>0.16666666666666666</v>
      </c>
      <c r="L45" s="229">
        <f>+L46</f>
        <v>0</v>
      </c>
      <c r="N45" s="439"/>
    </row>
    <row r="46" spans="2:14" ht="24.95" customHeight="1">
      <c r="B46" s="14"/>
      <c r="C46" s="7"/>
      <c r="D46" s="207" t="s">
        <v>304</v>
      </c>
      <c r="E46" s="173"/>
      <c r="F46" s="70"/>
      <c r="G46" s="70"/>
      <c r="H46" s="226">
        <f>+AVERAGE(H47:H48)</f>
        <v>0.16666666666666666</v>
      </c>
      <c r="I46" s="220"/>
      <c r="J46" s="226">
        <f>+AVERAGE(J47:J48)</f>
        <v>0.16666666666666666</v>
      </c>
      <c r="L46" s="226">
        <f>+AVERAGE(L47:L48)</f>
        <v>0</v>
      </c>
      <c r="N46" s="443" t="s">
        <v>477</v>
      </c>
    </row>
    <row r="47" spans="2:14" ht="24.95" customHeight="1">
      <c r="B47" s="14"/>
      <c r="C47" s="7"/>
      <c r="D47" s="209"/>
      <c r="E47" s="80" t="str">
        <f>+Resumo!A7</f>
        <v>I1-I2</v>
      </c>
      <c r="F47" s="9" t="str">
        <f>+Resumo!B7</f>
        <v>Nº Estudantes de novo ingreso (Grao e Máster)</v>
      </c>
      <c r="G47" s="9" t="str">
        <f>+Resumo!C7</f>
        <v>AC-01: Acceso, evolución e Expedición de Titulos Oficiais</v>
      </c>
      <c r="H47" s="228">
        <f>+Resumo!D7</f>
        <v>0</v>
      </c>
      <c r="I47" s="221"/>
      <c r="J47" s="228">
        <f>+Resumo!H7</f>
        <v>0</v>
      </c>
      <c r="L47" s="228">
        <f>+Resumo!L7</f>
        <v>0</v>
      </c>
      <c r="N47" s="438" t="s">
        <v>478</v>
      </c>
    </row>
    <row r="48" spans="2:14" ht="24.95" customHeight="1" thickBot="1">
      <c r="B48" s="14"/>
      <c r="C48" s="7"/>
      <c r="D48" s="208"/>
      <c r="E48" s="80" t="str">
        <f>+Resumo!A14</f>
        <v>I11</v>
      </c>
      <c r="F48" s="9" t="str">
        <f>+Resumo!B14</f>
        <v>Relación de Oferta / Demanda de prazas</v>
      </c>
      <c r="G48" s="9" t="str">
        <f>+Resumo!C14</f>
        <v>AC-01: Acceso, evolución e Expedición de Titulos Oficiais</v>
      </c>
      <c r="H48" s="228">
        <f>+Resumo!D14</f>
        <v>0.33333333333333331</v>
      </c>
      <c r="I48" s="221"/>
      <c r="J48" s="228">
        <f>+Resumo!H14</f>
        <v>0.33333333333333331</v>
      </c>
      <c r="L48" s="228">
        <f>+Resumo!L14</f>
        <v>0</v>
      </c>
      <c r="N48" s="438" t="str">
        <f>+N47</f>
        <v>Coordinación da Titulación</v>
      </c>
    </row>
    <row r="49" spans="1:14" ht="24.95" customHeight="1" thickBot="1">
      <c r="B49" s="44" t="s">
        <v>59</v>
      </c>
      <c r="C49" s="45"/>
      <c r="D49" s="51"/>
      <c r="E49" s="84"/>
      <c r="F49" s="45"/>
      <c r="G49" s="45"/>
      <c r="H49" s="224">
        <f>+AVERAGE(H50,H58,H62)</f>
        <v>0.70833333333333337</v>
      </c>
      <c r="I49" s="218"/>
      <c r="J49" s="224">
        <f>+AVERAGE(J50,J58,J62)</f>
        <v>0.75</v>
      </c>
      <c r="L49" s="224">
        <f>+AVERAGE(L50,L58,L62)</f>
        <v>0</v>
      </c>
      <c r="N49" s="224"/>
    </row>
    <row r="50" spans="1:14" ht="24.95" customHeight="1">
      <c r="B50" s="13"/>
      <c r="C50" s="73" t="s">
        <v>60</v>
      </c>
      <c r="D50" s="74"/>
      <c r="E50" s="79"/>
      <c r="F50" s="74"/>
      <c r="G50" s="74"/>
      <c r="H50" s="225">
        <f>+AVERAGE(H51,H53)</f>
        <v>0.625</v>
      </c>
      <c r="I50" s="219"/>
      <c r="J50" s="225">
        <f>+AVERAGE(J51,J53)</f>
        <v>0.5</v>
      </c>
      <c r="L50" s="225">
        <f>+AVERAGE(L51,L53)</f>
        <v>0</v>
      </c>
      <c r="N50" s="441"/>
    </row>
    <row r="51" spans="1:14" ht="24.95" customHeight="1">
      <c r="B51" s="14"/>
      <c r="C51" s="7"/>
      <c r="D51" s="207" t="s">
        <v>62</v>
      </c>
      <c r="E51" s="173"/>
      <c r="F51" s="70"/>
      <c r="G51" s="70"/>
      <c r="H51" s="226">
        <f>+AVERAGE(H52:H52)</f>
        <v>1</v>
      </c>
      <c r="I51" s="220"/>
      <c r="J51" s="226">
        <f>+AVERAGE(J52:J52)</f>
        <v>0.75</v>
      </c>
      <c r="L51" s="226">
        <f>+AVERAGE(L52:L52)</f>
        <v>0</v>
      </c>
      <c r="N51" s="436" t="s">
        <v>479</v>
      </c>
    </row>
    <row r="52" spans="1:14" ht="24.95" customHeight="1">
      <c r="B52" s="14"/>
      <c r="C52" s="7"/>
      <c r="D52" s="209"/>
      <c r="E52" s="80" t="str">
        <f>+Resumo!A31</f>
        <v>I39</v>
      </c>
      <c r="F52" s="10" t="str">
        <f>+Resumo!B31</f>
        <v xml:space="preserve">Grao de satisfacción cos RRHH </v>
      </c>
      <c r="G52" s="10" t="str">
        <f>+Resumo!C31</f>
        <v>PE-01 Xestión do PAS</v>
      </c>
      <c r="H52" s="228">
        <f>+Resumo!D31</f>
        <v>1</v>
      </c>
      <c r="I52" s="221"/>
      <c r="J52" s="228">
        <f>+Resumo!H31</f>
        <v>0.75</v>
      </c>
      <c r="L52" s="228">
        <f>+Resumo!L31</f>
        <v>0</v>
      </c>
      <c r="N52" s="438" t="str">
        <f>+N51</f>
        <v>Administación do centro</v>
      </c>
    </row>
    <row r="53" spans="1:14" ht="24.95" customHeight="1">
      <c r="B53" s="14"/>
      <c r="C53" s="7"/>
      <c r="D53" s="207" t="s">
        <v>61</v>
      </c>
      <c r="E53" s="173"/>
      <c r="F53" s="70"/>
      <c r="G53" s="70"/>
      <c r="H53" s="226">
        <f>+AVERAGE(H54:H57)</f>
        <v>0.25</v>
      </c>
      <c r="I53" s="220"/>
      <c r="J53" s="226">
        <f>+AVERAGE(J54:J57)</f>
        <v>0.25</v>
      </c>
      <c r="L53" s="226">
        <f>+AVERAGE(L54:L57)</f>
        <v>0</v>
      </c>
      <c r="N53" s="443" t="s">
        <v>480</v>
      </c>
    </row>
    <row r="54" spans="1:14" ht="24.95" customHeight="1">
      <c r="B54" s="14"/>
      <c r="C54" s="7"/>
      <c r="D54" s="7"/>
      <c r="E54" s="171" t="str">
        <f>+Resumo!A10</f>
        <v>I5</v>
      </c>
      <c r="F54" s="9" t="str">
        <f>+Resumo!B10</f>
        <v>Indicadores de formación do PDI</v>
      </c>
      <c r="G54" s="9" t="str">
        <f>+Resumo!C10</f>
        <v>PE-02 Xestión de PDI</v>
      </c>
      <c r="H54" s="228">
        <f>+Resumo!D10</f>
        <v>0</v>
      </c>
      <c r="I54" s="221"/>
      <c r="J54" s="228">
        <f>+Resumo!H10</f>
        <v>0</v>
      </c>
      <c r="L54" s="228">
        <f>+Resumo!L10</f>
        <v>0</v>
      </c>
      <c r="N54" s="438" t="s">
        <v>481</v>
      </c>
    </row>
    <row r="55" spans="1:14" ht="24.95" customHeight="1">
      <c r="B55" s="14"/>
      <c r="C55" s="7"/>
      <c r="D55" s="7"/>
      <c r="E55" s="171" t="str">
        <f>+Resumo!A11</f>
        <v>I7</v>
      </c>
      <c r="F55" s="9" t="str">
        <f>+Resumo!B11</f>
        <v>% PDI do título avaliado polo programa DOCENTIA e resultados obtidos</v>
      </c>
      <c r="G55" s="9" t="str">
        <f>+Resumo!C11</f>
        <v>PE-02 Xestión de PDI</v>
      </c>
      <c r="H55" s="228">
        <f>+Resumo!D11</f>
        <v>0</v>
      </c>
      <c r="I55" s="221"/>
      <c r="J55" s="228">
        <f>+Resumo!H11</f>
        <v>1</v>
      </c>
      <c r="L55" s="228">
        <f>+Resumo!L11</f>
        <v>0</v>
      </c>
      <c r="N55" s="438" t="str">
        <f t="shared" ref="N55:N57" si="2">+N54</f>
        <v>Decanato ou Dirección</v>
      </c>
    </row>
    <row r="56" spans="1:14" ht="24.95" customHeight="1">
      <c r="B56" s="14"/>
      <c r="C56" s="7"/>
      <c r="D56" s="7"/>
      <c r="E56" s="171" t="str">
        <f>+Resumo!A12</f>
        <v>I8</v>
      </c>
      <c r="F56" s="9" t="str">
        <f>+Resumo!B12</f>
        <v xml:space="preserve">Indicadores de mobilidade do PDI </v>
      </c>
      <c r="G56" s="9" t="str">
        <f>+Resumo!C12</f>
        <v>PE-02 Xestión de PDI</v>
      </c>
      <c r="H56" s="228">
        <f>+Resumo!D12</f>
        <v>0</v>
      </c>
      <c r="I56" s="221"/>
      <c r="J56" s="228">
        <f>+Resumo!H12</f>
        <v>0</v>
      </c>
      <c r="L56" s="228">
        <f>+Resumo!L12</f>
        <v>0</v>
      </c>
      <c r="N56" s="438" t="str">
        <f t="shared" si="2"/>
        <v>Decanato ou Dirección</v>
      </c>
    </row>
    <row r="57" spans="1:14" ht="24.95" customHeight="1">
      <c r="B57" s="14"/>
      <c r="C57" s="15"/>
      <c r="D57" s="15"/>
      <c r="E57" s="81" t="str">
        <f>+Resumo!A34</f>
        <v>I43</v>
      </c>
      <c r="F57" s="8" t="str">
        <f>+Resumo!B34</f>
        <v>Resultados EAD</v>
      </c>
      <c r="G57" s="8" t="str">
        <f>+Resumo!C34</f>
        <v>PE-02 Xestión de PDI</v>
      </c>
      <c r="H57" s="227">
        <f>+Resumo!D34</f>
        <v>1</v>
      </c>
      <c r="I57" s="221"/>
      <c r="J57" s="227">
        <f>+Resumo!H34</f>
        <v>0</v>
      </c>
      <c r="L57" s="227">
        <f>+Resumo!L34</f>
        <v>0</v>
      </c>
      <c r="N57" s="437" t="str">
        <f t="shared" si="2"/>
        <v>Decanato ou Dirección</v>
      </c>
    </row>
    <row r="58" spans="1:14" ht="24.95" customHeight="1">
      <c r="B58" s="14"/>
      <c r="C58" s="71" t="s">
        <v>63</v>
      </c>
      <c r="D58" s="72"/>
      <c r="E58" s="82"/>
      <c r="F58" s="72"/>
      <c r="G58" s="72"/>
      <c r="H58" s="229">
        <f>+H59</f>
        <v>0.5</v>
      </c>
      <c r="I58" s="219"/>
      <c r="J58" s="229">
        <f>+J59</f>
        <v>0.75</v>
      </c>
      <c r="L58" s="229">
        <f>+L59</f>
        <v>0</v>
      </c>
      <c r="N58" s="439"/>
    </row>
    <row r="59" spans="1:14" ht="24.95" customHeight="1">
      <c r="B59" s="14"/>
      <c r="C59" s="7"/>
      <c r="D59" s="207" t="s">
        <v>149</v>
      </c>
      <c r="E59" s="173"/>
      <c r="F59" s="70"/>
      <c r="G59" s="70"/>
      <c r="H59" s="226">
        <f>+AVERAGE(H60:H61)</f>
        <v>0.5</v>
      </c>
      <c r="I59" s="220"/>
      <c r="J59" s="226">
        <f>+AVERAGE(J60:J61)</f>
        <v>0.75</v>
      </c>
      <c r="L59" s="226">
        <f>+AVERAGE(L60:L61)</f>
        <v>0</v>
      </c>
      <c r="N59" s="436" t="s">
        <v>482</v>
      </c>
    </row>
    <row r="60" spans="1:14" ht="24.95" customHeight="1">
      <c r="B60" s="14"/>
      <c r="C60" s="7"/>
      <c r="D60" s="209"/>
      <c r="E60" s="171" t="str">
        <f>+Resumo!A32</f>
        <v>I41</v>
      </c>
      <c r="F60" s="10" t="str">
        <f>+Resumo!B32</f>
        <v>% Rexistros en estado completado na aplicación SGIC</v>
      </c>
      <c r="G60" s="10" t="str">
        <f>+Resumo!C32</f>
        <v>XD-01: Control dos documentos e dos rexistros</v>
      </c>
      <c r="H60" s="228">
        <f>+Resumo!D32</f>
        <v>1</v>
      </c>
      <c r="I60" s="221"/>
      <c r="J60" s="228">
        <f>+Resumo!H32</f>
        <v>1</v>
      </c>
      <c r="L60" s="228">
        <f>+Resumo!L32</f>
        <v>0</v>
      </c>
      <c r="N60" s="438" t="str">
        <f t="shared" ref="N60:N61" si="3">+N59</f>
        <v>Coordinación de calidade</v>
      </c>
    </row>
    <row r="61" spans="1:14" ht="24.95" customHeight="1">
      <c r="B61" s="14"/>
      <c r="C61" s="7"/>
      <c r="D61" s="209"/>
      <c r="E61" s="171" t="str">
        <f>+Resumo!A33</f>
        <v>I42</v>
      </c>
      <c r="F61" s="10" t="str">
        <f>+Resumo!B33</f>
        <v>% Accións de Mellora finalizadas en prazo</v>
      </c>
      <c r="G61" s="10" t="str">
        <f>+Resumo!C33</f>
        <v>XD-01: Control dos documentos e dos rexistros</v>
      </c>
      <c r="H61" s="228">
        <f>+Resumo!D33</f>
        <v>0</v>
      </c>
      <c r="I61" s="221"/>
      <c r="J61" s="228">
        <f>+Resumo!H33</f>
        <v>0.5</v>
      </c>
      <c r="L61" s="228">
        <f>+Resumo!L33</f>
        <v>0</v>
      </c>
      <c r="N61" s="438" t="str">
        <f t="shared" si="3"/>
        <v>Coordinación de calidade</v>
      </c>
    </row>
    <row r="62" spans="1:14" ht="24.95" customHeight="1">
      <c r="A62" s="1"/>
      <c r="B62" s="14"/>
      <c r="C62" s="71" t="s">
        <v>64</v>
      </c>
      <c r="D62" s="72"/>
      <c r="E62" s="82"/>
      <c r="F62" s="72"/>
      <c r="G62" s="72"/>
      <c r="H62" s="229">
        <f>+H63</f>
        <v>1</v>
      </c>
      <c r="I62" s="219"/>
      <c r="J62" s="229">
        <f>+J63</f>
        <v>1</v>
      </c>
      <c r="L62" s="229">
        <f>+L63</f>
        <v>0</v>
      </c>
      <c r="N62" s="439"/>
    </row>
    <row r="63" spans="1:14" ht="24.95" customHeight="1">
      <c r="A63" s="18"/>
      <c r="B63" s="14"/>
      <c r="C63" s="7"/>
      <c r="D63" s="207" t="s">
        <v>65</v>
      </c>
      <c r="E63" s="173"/>
      <c r="F63" s="70"/>
      <c r="G63" s="70"/>
      <c r="H63" s="226">
        <f>+H64</f>
        <v>1</v>
      </c>
      <c r="I63" s="220"/>
      <c r="J63" s="226">
        <f>+J64</f>
        <v>1</v>
      </c>
      <c r="L63" s="226">
        <f>+L64</f>
        <v>0</v>
      </c>
      <c r="N63" s="436" t="s">
        <v>483</v>
      </c>
    </row>
    <row r="64" spans="1:14" ht="24.95" customHeight="1" thickBot="1">
      <c r="A64" s="18"/>
      <c r="B64" s="16"/>
      <c r="C64" s="12"/>
      <c r="D64" s="210"/>
      <c r="E64" s="83" t="str">
        <f>+Resumo!A21</f>
        <v>I23</v>
      </c>
      <c r="F64" s="17" t="str">
        <f>+Resumo!B21</f>
        <v>Índice de satisfacción cos recursos materiais e servizos</v>
      </c>
      <c r="G64" s="17" t="str">
        <f>+Resumo!C21</f>
        <v>IA-01: Xestión dos recursos materiais e dos servizos</v>
      </c>
      <c r="H64" s="230">
        <f>+Resumo!D21</f>
        <v>1</v>
      </c>
      <c r="I64" s="221"/>
      <c r="J64" s="230">
        <f>+Resumo!H21</f>
        <v>1</v>
      </c>
      <c r="L64" s="230">
        <f>+Resumo!L21</f>
        <v>0</v>
      </c>
      <c r="N64" s="440" t="str">
        <f>+N63</f>
        <v>vicedecano/a ou subdirector/a con competencias en recursos materiais e servizos</v>
      </c>
    </row>
    <row r="65" ht="24.95" customHeight="1"/>
    <row r="66" ht="24.95" customHeight="1"/>
    <row r="67" ht="24.95" customHeight="1"/>
    <row r="68" ht="24.95" customHeight="1"/>
    <row r="69" ht="24.95" customHeight="1"/>
    <row r="70" ht="24.95" customHeight="1"/>
    <row r="71" ht="24.95" customHeight="1"/>
    <row r="72" ht="24.95" customHeight="1"/>
    <row r="73" ht="24.95" customHeight="1"/>
  </sheetData>
  <autoFilter ref="A5:H73" xr:uid="{00000000-0009-0000-0000-000007000000}"/>
  <mergeCells count="3">
    <mergeCell ref="A3:B3"/>
    <mergeCell ref="A2:H2"/>
    <mergeCell ref="H4:L4"/>
  </mergeCells>
  <conditionalFormatting sqref="A6:G6">
    <cfRule type="expression" dxfId="216" priority="332">
      <formula>#REF!&gt;=0.8</formula>
    </cfRule>
  </conditionalFormatting>
  <conditionalFormatting sqref="H6">
    <cfRule type="expression" dxfId="215" priority="237">
      <formula>H6=0</formula>
    </cfRule>
    <cfRule type="expression" dxfId="214" priority="239">
      <formula>H6&lt;0.5</formula>
    </cfRule>
    <cfRule type="expression" dxfId="213" priority="240">
      <formula>H6&lt;0.75</formula>
    </cfRule>
    <cfRule type="expression" dxfId="212" priority="241">
      <formula>H6&lt;10</formula>
    </cfRule>
    <cfRule type="expression" dxfId="211" priority="238">
      <formula>H6&lt;0.25</formula>
    </cfRule>
  </conditionalFormatting>
  <conditionalFormatting sqref="H7">
    <cfRule type="expression" dxfId="210" priority="218">
      <formula>H7=0</formula>
    </cfRule>
    <cfRule type="expression" dxfId="209" priority="219">
      <formula>H7&lt;0.25</formula>
    </cfRule>
    <cfRule type="expression" dxfId="208" priority="220">
      <formula>H7&lt;0.5</formula>
    </cfRule>
    <cfRule type="expression" dxfId="207" priority="221">
      <formula>H7&lt;0.75</formula>
    </cfRule>
    <cfRule type="expression" dxfId="206" priority="222">
      <formula>H7&lt;10</formula>
    </cfRule>
  </conditionalFormatting>
  <conditionalFormatting sqref="H21">
    <cfRule type="expression" dxfId="205" priority="205">
      <formula>H21&lt;0.25</formula>
    </cfRule>
    <cfRule type="expression" dxfId="204" priority="206">
      <formula>H21&lt;0.5</formula>
    </cfRule>
    <cfRule type="expression" dxfId="203" priority="207">
      <formula>H21&lt;0.75</formula>
    </cfRule>
    <cfRule type="expression" dxfId="202" priority="208">
      <formula>H21&lt;10</formula>
    </cfRule>
    <cfRule type="expression" dxfId="201" priority="204">
      <formula>H21=0</formula>
    </cfRule>
  </conditionalFormatting>
  <conditionalFormatting sqref="H49">
    <cfRule type="expression" dxfId="200" priority="194">
      <formula>H49&lt;10</formula>
    </cfRule>
    <cfRule type="expression" dxfId="199" priority="193">
      <formula>H49&lt;0.75</formula>
    </cfRule>
    <cfRule type="expression" dxfId="198" priority="192">
      <formula>H49&lt;0.5</formula>
    </cfRule>
    <cfRule type="expression" dxfId="197" priority="191">
      <formula>H49&lt;0.25</formula>
    </cfRule>
    <cfRule type="expression" dxfId="196" priority="190">
      <formula>H49=0</formula>
    </cfRule>
  </conditionalFormatting>
  <conditionalFormatting sqref="H8:J8 H16:J16 H22:J22 H29:J29 H42:J42 H45:J45 H50:J50 H58:J58 H62:J62">
    <cfRule type="expression" dxfId="195" priority="288">
      <formula>#REF!&gt;=0.8</formula>
    </cfRule>
    <cfRule type="expression" dxfId="194" priority="287">
      <formula>#REF!="Conseguido"</formula>
    </cfRule>
    <cfRule type="expression" dxfId="193" priority="286">
      <formula>#REF!&lt;0.8</formula>
    </cfRule>
    <cfRule type="expression" dxfId="192" priority="285">
      <formula>#REF!=0</formula>
    </cfRule>
  </conditionalFormatting>
  <conditionalFormatting sqref="H10:J10">
    <cfRule type="cellIs" dxfId="191" priority="280" operator="equal">
      <formula>"PARCIAL"</formula>
    </cfRule>
    <cfRule type="cellIs" dxfId="190" priority="281" operator="equal">
      <formula>"NO OK"</formula>
    </cfRule>
    <cfRule type="cellIs" dxfId="189" priority="279" operator="equal">
      <formula>"OK"</formula>
    </cfRule>
  </conditionalFormatting>
  <conditionalFormatting sqref="H12:J15 H52:J52 H54:J57">
    <cfRule type="cellIs" dxfId="188" priority="284" operator="equal">
      <formula>"NO OK"</formula>
    </cfRule>
    <cfRule type="cellIs" dxfId="187" priority="283" operator="equal">
      <formula>"PARCIAL"</formula>
    </cfRule>
    <cfRule type="cellIs" dxfId="186" priority="282" operator="equal">
      <formula>"OK"</formula>
    </cfRule>
  </conditionalFormatting>
  <conditionalFormatting sqref="H18:J18">
    <cfRule type="cellIs" dxfId="185" priority="278" operator="equal">
      <formula>"NO OK"</formula>
    </cfRule>
    <cfRule type="cellIs" dxfId="184" priority="277" operator="equal">
      <formula>"PARCIAL"</formula>
    </cfRule>
    <cfRule type="cellIs" dxfId="183" priority="276" operator="equal">
      <formula>"OK"</formula>
    </cfRule>
  </conditionalFormatting>
  <conditionalFormatting sqref="H20:J20">
    <cfRule type="cellIs" dxfId="182" priority="275" operator="equal">
      <formula>"NO OK"</formula>
    </cfRule>
    <cfRule type="cellIs" dxfId="181" priority="274" operator="equal">
      <formula>"PARCIAL"</formula>
    </cfRule>
    <cfRule type="cellIs" dxfId="180" priority="273" operator="equal">
      <formula>"OK"</formula>
    </cfRule>
  </conditionalFormatting>
  <conditionalFormatting sqref="H24:J24 H26:J26 H28:J28">
    <cfRule type="cellIs" dxfId="179" priority="272" operator="equal">
      <formula>"NO OK"</formula>
    </cfRule>
    <cfRule type="cellIs" dxfId="178" priority="271" operator="equal">
      <formula>"PARCIAL"</formula>
    </cfRule>
    <cfRule type="cellIs" dxfId="177" priority="270" operator="equal">
      <formula>"OK"</formula>
    </cfRule>
  </conditionalFormatting>
  <conditionalFormatting sqref="H31:J31">
    <cfRule type="cellIs" dxfId="176" priority="248" operator="equal">
      <formula>"NO OK"</formula>
    </cfRule>
    <cfRule type="cellIs" dxfId="175" priority="247" operator="equal">
      <formula>"PARCIAL"</formula>
    </cfRule>
    <cfRule type="cellIs" dxfId="174" priority="246" operator="equal">
      <formula>"OK"</formula>
    </cfRule>
  </conditionalFormatting>
  <conditionalFormatting sqref="H33:J33 H35:J36 H41:J41">
    <cfRule type="cellIs" dxfId="173" priority="269" operator="equal">
      <formula>"NO OK"</formula>
    </cfRule>
    <cfRule type="cellIs" dxfId="172" priority="268" operator="equal">
      <formula>"PARCIAL"</formula>
    </cfRule>
    <cfRule type="cellIs" dxfId="171" priority="267" operator="equal">
      <formula>"OK"</formula>
    </cfRule>
  </conditionalFormatting>
  <conditionalFormatting sqref="H38:J39">
    <cfRule type="cellIs" dxfId="170" priority="255" operator="equal">
      <formula>"OK"</formula>
    </cfRule>
    <cfRule type="cellIs" dxfId="169" priority="257" operator="equal">
      <formula>"NO OK"</formula>
    </cfRule>
    <cfRule type="cellIs" dxfId="168" priority="256" operator="equal">
      <formula>"PARCIAL"</formula>
    </cfRule>
  </conditionalFormatting>
  <conditionalFormatting sqref="H44:J44">
    <cfRule type="cellIs" dxfId="167" priority="254" operator="equal">
      <formula>"NO OK"</formula>
    </cfRule>
    <cfRule type="cellIs" dxfId="166" priority="253" operator="equal">
      <formula>"PARCIAL"</formula>
    </cfRule>
    <cfRule type="cellIs" dxfId="165" priority="252" operator="equal">
      <formula>"OK"</formula>
    </cfRule>
  </conditionalFormatting>
  <conditionalFormatting sqref="H47:J48">
    <cfRule type="cellIs" dxfId="164" priority="266" operator="equal">
      <formula>"NO OK"</formula>
    </cfRule>
    <cfRule type="cellIs" dxfId="163" priority="264" operator="equal">
      <formula>"OK"</formula>
    </cfRule>
    <cfRule type="cellIs" dxfId="162" priority="265" operator="equal">
      <formula>"PARCIAL"</formula>
    </cfRule>
  </conditionalFormatting>
  <conditionalFormatting sqref="H60:J61">
    <cfRule type="cellIs" dxfId="161" priority="251" operator="equal">
      <formula>"NO OK"</formula>
    </cfRule>
    <cfRule type="cellIs" dxfId="160" priority="250" operator="equal">
      <formula>"PARCIAL"</formula>
    </cfRule>
    <cfRule type="cellIs" dxfId="159" priority="249" operator="equal">
      <formula>"OK"</formula>
    </cfRule>
  </conditionalFormatting>
  <conditionalFormatting sqref="H64:J64">
    <cfRule type="cellIs" dxfId="158" priority="260" operator="equal">
      <formula>"NO OK"</formula>
    </cfRule>
    <cfRule type="cellIs" dxfId="157" priority="258" operator="equal">
      <formula>"OK"</formula>
    </cfRule>
    <cfRule type="cellIs" dxfId="156" priority="259" operator="equal">
      <formula>"PARCIAL"</formula>
    </cfRule>
  </conditionalFormatting>
  <conditionalFormatting sqref="I6">
    <cfRule type="expression" dxfId="155" priority="242">
      <formula>#REF!&lt;1</formula>
    </cfRule>
    <cfRule type="expression" dxfId="154" priority="243">
      <formula>#REF!=0</formula>
    </cfRule>
    <cfRule type="expression" dxfId="153" priority="244">
      <formula>#REF!=1</formula>
    </cfRule>
    <cfRule type="expression" dxfId="152" priority="245">
      <formula>#REF!&gt;=0.8</formula>
    </cfRule>
  </conditionalFormatting>
  <conditionalFormatting sqref="I7">
    <cfRule type="expression" dxfId="151" priority="228">
      <formula>#REF!=0</formula>
    </cfRule>
    <cfRule type="expression" dxfId="150" priority="229">
      <formula>#REF!&lt;0.8</formula>
    </cfRule>
    <cfRule type="expression" dxfId="149" priority="230">
      <formula>#REF!="Conseguido"</formula>
    </cfRule>
    <cfRule type="expression" dxfId="148" priority="231">
      <formula>#REF!&gt;=0.8</formula>
    </cfRule>
  </conditionalFormatting>
  <conditionalFormatting sqref="I21">
    <cfRule type="expression" dxfId="147" priority="217">
      <formula>#REF!&gt;=0.8</formula>
    </cfRule>
    <cfRule type="expression" dxfId="146" priority="215">
      <formula>#REF!&lt;0.8</formula>
    </cfRule>
    <cfRule type="expression" dxfId="145" priority="214">
      <formula>#REF!=0</formula>
    </cfRule>
    <cfRule type="expression" dxfId="144" priority="216">
      <formula>#REF!="Conseguido"</formula>
    </cfRule>
  </conditionalFormatting>
  <conditionalFormatting sqref="I49">
    <cfRule type="expression" dxfId="143" priority="201">
      <formula>#REF!&lt;0.8</formula>
    </cfRule>
    <cfRule type="expression" dxfId="142" priority="200">
      <formula>#REF!=0</formula>
    </cfRule>
    <cfRule type="expression" dxfId="141" priority="202">
      <formula>#REF!="Conseguido"</formula>
    </cfRule>
    <cfRule type="expression" dxfId="140" priority="203">
      <formula>#REF!&gt;=0.8</formula>
    </cfRule>
  </conditionalFormatting>
  <conditionalFormatting sqref="J6">
    <cfRule type="expression" dxfId="139" priority="232">
      <formula>J6=0</formula>
    </cfRule>
    <cfRule type="expression" dxfId="138" priority="233">
      <formula>J6&lt;0.25</formula>
    </cfRule>
    <cfRule type="expression" dxfId="137" priority="234">
      <formula>J6&lt;0.5</formula>
    </cfRule>
    <cfRule type="expression" dxfId="136" priority="235">
      <formula>J6&lt;0.75</formula>
    </cfRule>
    <cfRule type="expression" dxfId="135" priority="236">
      <formula>J6&lt;10</formula>
    </cfRule>
  </conditionalFormatting>
  <conditionalFormatting sqref="J7">
    <cfRule type="expression" dxfId="134" priority="223">
      <formula>J7=0</formula>
    </cfRule>
    <cfRule type="expression" dxfId="133" priority="224">
      <formula>J7&lt;0.25</formula>
    </cfRule>
    <cfRule type="expression" dxfId="132" priority="227">
      <formula>J7&lt;10</formula>
    </cfRule>
    <cfRule type="expression" dxfId="131" priority="225">
      <formula>J7&lt;0.5</formula>
    </cfRule>
    <cfRule type="expression" dxfId="130" priority="226">
      <formula>J7&lt;0.75</formula>
    </cfRule>
  </conditionalFormatting>
  <conditionalFormatting sqref="J21">
    <cfRule type="expression" dxfId="129" priority="209">
      <formula>J21=0</formula>
    </cfRule>
    <cfRule type="expression" dxfId="128" priority="212">
      <formula>J21&lt;0.75</formula>
    </cfRule>
    <cfRule type="expression" dxfId="127" priority="213">
      <formula>J21&lt;10</formula>
    </cfRule>
    <cfRule type="expression" dxfId="126" priority="210">
      <formula>J21&lt;0.25</formula>
    </cfRule>
    <cfRule type="expression" dxfId="125" priority="211">
      <formula>J21&lt;0.5</formula>
    </cfRule>
  </conditionalFormatting>
  <conditionalFormatting sqref="J49">
    <cfRule type="expression" dxfId="124" priority="195">
      <formula>J49=0</formula>
    </cfRule>
    <cfRule type="expression" dxfId="123" priority="198">
      <formula>J49&lt;0.75</formula>
    </cfRule>
    <cfRule type="expression" dxfId="122" priority="197">
      <formula>J49&lt;0.5</formula>
    </cfRule>
    <cfRule type="expression" dxfId="121" priority="199">
      <formula>J49&lt;10</formula>
    </cfRule>
    <cfRule type="expression" dxfId="120" priority="196">
      <formula>J49&lt;0.25</formula>
    </cfRule>
  </conditionalFormatting>
  <conditionalFormatting sqref="L6">
    <cfRule type="expression" dxfId="119" priority="83">
      <formula>L6&lt;10</formula>
    </cfRule>
    <cfRule type="expression" dxfId="118" priority="82">
      <formula>L6&lt;0.75</formula>
    </cfRule>
    <cfRule type="expression" dxfId="117" priority="81">
      <formula>L6&lt;0.5</formula>
    </cfRule>
    <cfRule type="expression" dxfId="116" priority="80">
      <formula>L6&lt;0.25</formula>
    </cfRule>
    <cfRule type="expression" dxfId="115" priority="79">
      <formula>L6=0</formula>
    </cfRule>
  </conditionalFormatting>
  <conditionalFormatting sqref="L7">
    <cfRule type="expression" dxfId="114" priority="77">
      <formula>L7&lt;0.75</formula>
    </cfRule>
    <cfRule type="expression" dxfId="113" priority="75">
      <formula>L7&lt;0.25</formula>
    </cfRule>
    <cfRule type="expression" dxfId="112" priority="76">
      <formula>L7&lt;0.5</formula>
    </cfRule>
    <cfRule type="expression" dxfId="111" priority="74">
      <formula>L7=0</formula>
    </cfRule>
    <cfRule type="expression" dxfId="110" priority="78">
      <formula>L7&lt;10</formula>
    </cfRule>
  </conditionalFormatting>
  <conditionalFormatting sqref="L8 L16 L22 L29 L42 L45 L50 L58 L62">
    <cfRule type="expression" dxfId="109" priority="126">
      <formula>#REF!&gt;=0.8</formula>
    </cfRule>
    <cfRule type="expression" dxfId="108" priority="124">
      <formula>#REF!&lt;0.8</formula>
    </cfRule>
    <cfRule type="expression" dxfId="107" priority="123">
      <formula>#REF!=0</formula>
    </cfRule>
    <cfRule type="expression" dxfId="106" priority="125">
      <formula>#REF!="Conseguido"</formula>
    </cfRule>
  </conditionalFormatting>
  <conditionalFormatting sqref="L10">
    <cfRule type="cellIs" dxfId="105" priority="119" operator="equal">
      <formula>"NO OK"</formula>
    </cfRule>
    <cfRule type="cellIs" dxfId="104" priority="118" operator="equal">
      <formula>"PARCIAL"</formula>
    </cfRule>
    <cfRule type="cellIs" dxfId="103" priority="117" operator="equal">
      <formula>"OK"</formula>
    </cfRule>
  </conditionalFormatting>
  <conditionalFormatting sqref="L12:L15 L52 L54:L57">
    <cfRule type="cellIs" dxfId="102" priority="122" operator="equal">
      <formula>"NO OK"</formula>
    </cfRule>
    <cfRule type="cellIs" dxfId="101" priority="120" operator="equal">
      <formula>"OK"</formula>
    </cfRule>
    <cfRule type="cellIs" dxfId="100" priority="121" operator="equal">
      <formula>"PARCIAL"</formula>
    </cfRule>
  </conditionalFormatting>
  <conditionalFormatting sqref="L18">
    <cfRule type="cellIs" dxfId="99" priority="115" operator="equal">
      <formula>"PARCIAL"</formula>
    </cfRule>
    <cfRule type="cellIs" dxfId="98" priority="116" operator="equal">
      <formula>"NO OK"</formula>
    </cfRule>
    <cfRule type="cellIs" dxfId="97" priority="114" operator="equal">
      <formula>"OK"</formula>
    </cfRule>
  </conditionalFormatting>
  <conditionalFormatting sqref="L20">
    <cfRule type="cellIs" dxfId="96" priority="113" operator="equal">
      <formula>"NO OK"</formula>
    </cfRule>
    <cfRule type="cellIs" dxfId="95" priority="112" operator="equal">
      <formula>"PARCIAL"</formula>
    </cfRule>
    <cfRule type="cellIs" dxfId="94" priority="111" operator="equal">
      <formula>"OK"</formula>
    </cfRule>
  </conditionalFormatting>
  <conditionalFormatting sqref="L21">
    <cfRule type="expression" dxfId="93" priority="71">
      <formula>L21&lt;0.5</formula>
    </cfRule>
    <cfRule type="expression" dxfId="92" priority="70">
      <formula>L21&lt;0.25</formula>
    </cfRule>
    <cfRule type="expression" dxfId="91" priority="69">
      <formula>L21=0</formula>
    </cfRule>
    <cfRule type="expression" dxfId="90" priority="73">
      <formula>L21&lt;10</formula>
    </cfRule>
    <cfRule type="expression" dxfId="89" priority="72">
      <formula>L21&lt;0.75</formula>
    </cfRule>
  </conditionalFormatting>
  <conditionalFormatting sqref="L24 L26 L28">
    <cfRule type="cellIs" dxfId="88" priority="110" operator="equal">
      <formula>"NO OK"</formula>
    </cfRule>
    <cfRule type="cellIs" dxfId="87" priority="109" operator="equal">
      <formula>"PARCIAL"</formula>
    </cfRule>
    <cfRule type="cellIs" dxfId="86" priority="108" operator="equal">
      <formula>"OK"</formula>
    </cfRule>
  </conditionalFormatting>
  <conditionalFormatting sqref="L31">
    <cfRule type="cellIs" dxfId="85" priority="85" operator="equal">
      <formula>"PARCIAL"</formula>
    </cfRule>
    <cfRule type="cellIs" dxfId="84" priority="84" operator="equal">
      <formula>"OK"</formula>
    </cfRule>
    <cfRule type="cellIs" dxfId="83" priority="86" operator="equal">
      <formula>"NO OK"</formula>
    </cfRule>
  </conditionalFormatting>
  <conditionalFormatting sqref="L33 L35:L36 L41">
    <cfRule type="cellIs" dxfId="82" priority="105" operator="equal">
      <formula>"OK"</formula>
    </cfRule>
    <cfRule type="cellIs" dxfId="81" priority="106" operator="equal">
      <formula>"PARCIAL"</formula>
    </cfRule>
    <cfRule type="cellIs" dxfId="80" priority="107" operator="equal">
      <formula>"NO OK"</formula>
    </cfRule>
  </conditionalFormatting>
  <conditionalFormatting sqref="L38:L39">
    <cfRule type="cellIs" dxfId="79" priority="95" operator="equal">
      <formula>"NO OK"</formula>
    </cfRule>
    <cfRule type="cellIs" dxfId="78" priority="94" operator="equal">
      <formula>"PARCIAL"</formula>
    </cfRule>
    <cfRule type="cellIs" dxfId="77" priority="93" operator="equal">
      <formula>"OK"</formula>
    </cfRule>
  </conditionalFormatting>
  <conditionalFormatting sqref="L44">
    <cfRule type="cellIs" dxfId="76" priority="92" operator="equal">
      <formula>"NO OK"</formula>
    </cfRule>
    <cfRule type="cellIs" dxfId="75" priority="90" operator="equal">
      <formula>"OK"</formula>
    </cfRule>
    <cfRule type="cellIs" dxfId="74" priority="91" operator="equal">
      <formula>"PARCIAL"</formula>
    </cfRule>
  </conditionalFormatting>
  <conditionalFormatting sqref="L47:L48">
    <cfRule type="cellIs" dxfId="73" priority="102" operator="equal">
      <formula>"OK"</formula>
    </cfRule>
    <cfRule type="cellIs" dxfId="72" priority="104" operator="equal">
      <formula>"NO OK"</formula>
    </cfRule>
    <cfRule type="cellIs" dxfId="71" priority="103" operator="equal">
      <formula>"PARCIAL"</formula>
    </cfRule>
  </conditionalFormatting>
  <conditionalFormatting sqref="L49">
    <cfRule type="expression" dxfId="70" priority="68">
      <formula>L49&lt;10</formula>
    </cfRule>
    <cfRule type="expression" dxfId="69" priority="67">
      <formula>L49&lt;0.75</formula>
    </cfRule>
    <cfRule type="expression" dxfId="68" priority="65">
      <formula>L49&lt;0.25</formula>
    </cfRule>
    <cfRule type="expression" dxfId="67" priority="64">
      <formula>L49=0</formula>
    </cfRule>
    <cfRule type="expression" dxfId="66" priority="66">
      <formula>L49&lt;0.5</formula>
    </cfRule>
  </conditionalFormatting>
  <conditionalFormatting sqref="L60:L61">
    <cfRule type="cellIs" dxfId="65" priority="88" operator="equal">
      <formula>"PARCIAL"</formula>
    </cfRule>
    <cfRule type="cellIs" dxfId="64" priority="87" operator="equal">
      <formula>"OK"</formula>
    </cfRule>
    <cfRule type="cellIs" dxfId="63" priority="89" operator="equal">
      <formula>"NO OK"</formula>
    </cfRule>
  </conditionalFormatting>
  <conditionalFormatting sqref="L64">
    <cfRule type="cellIs" dxfId="62" priority="98" operator="equal">
      <formula>"NO OK"</formula>
    </cfRule>
    <cfRule type="cellIs" dxfId="61" priority="97" operator="equal">
      <formula>"PARCIAL"</formula>
    </cfRule>
    <cfRule type="cellIs" dxfId="60" priority="96" operator="equal">
      <formula>"OK"</formula>
    </cfRule>
  </conditionalFormatting>
  <conditionalFormatting sqref="N6">
    <cfRule type="expression" dxfId="59" priority="16">
      <formula>N6=0</formula>
    </cfRule>
    <cfRule type="expression" dxfId="58" priority="17">
      <formula>N6&lt;0.25</formula>
    </cfRule>
    <cfRule type="expression" dxfId="57" priority="18">
      <formula>N6&lt;0.5</formula>
    </cfRule>
    <cfRule type="expression" dxfId="56" priority="20">
      <formula>N6&lt;10</formula>
    </cfRule>
    <cfRule type="expression" dxfId="55" priority="19">
      <formula>N6&lt;0.75</formula>
    </cfRule>
  </conditionalFormatting>
  <conditionalFormatting sqref="N7">
    <cfRule type="expression" dxfId="54" priority="11">
      <formula>N7=0</formula>
    </cfRule>
    <cfRule type="expression" dxfId="53" priority="15">
      <formula>N7&lt;10</formula>
    </cfRule>
    <cfRule type="expression" dxfId="52" priority="14">
      <formula>N7&lt;0.75</formula>
    </cfRule>
    <cfRule type="expression" dxfId="51" priority="13">
      <formula>N7&lt;0.5</formula>
    </cfRule>
    <cfRule type="expression" dxfId="50" priority="12">
      <formula>N7&lt;0.25</formula>
    </cfRule>
  </conditionalFormatting>
  <conditionalFormatting sqref="N8 N16 N22 N29 N42 N45 N50 N58 N62">
    <cfRule type="expression" dxfId="49" priority="63">
      <formula>#REF!&gt;=0.8</formula>
    </cfRule>
    <cfRule type="expression" dxfId="48" priority="62">
      <formula>#REF!="Conseguido"</formula>
    </cfRule>
    <cfRule type="expression" dxfId="47" priority="61">
      <formula>#REF!&lt;0.8</formula>
    </cfRule>
    <cfRule type="expression" dxfId="46" priority="60">
      <formula>#REF!=0</formula>
    </cfRule>
  </conditionalFormatting>
  <conditionalFormatting sqref="N10">
    <cfRule type="cellIs" dxfId="45" priority="54" operator="equal">
      <formula>"OK"</formula>
    </cfRule>
    <cfRule type="cellIs" dxfId="44" priority="55" operator="equal">
      <formula>"PARCIAL"</formula>
    </cfRule>
    <cfRule type="cellIs" dxfId="43" priority="56" operator="equal">
      <formula>"NO OK"</formula>
    </cfRule>
  </conditionalFormatting>
  <conditionalFormatting sqref="N12:N15 N52 N54:N57">
    <cfRule type="cellIs" dxfId="42" priority="59" operator="equal">
      <formula>"NO OK"</formula>
    </cfRule>
    <cfRule type="cellIs" dxfId="41" priority="58" operator="equal">
      <formula>"PARCIAL"</formula>
    </cfRule>
    <cfRule type="cellIs" dxfId="40" priority="57" operator="equal">
      <formula>"OK"</formula>
    </cfRule>
  </conditionalFormatting>
  <conditionalFormatting sqref="N18">
    <cfRule type="cellIs" dxfId="39" priority="53" operator="equal">
      <formula>"NO OK"</formula>
    </cfRule>
    <cfRule type="cellIs" dxfId="38" priority="51" operator="equal">
      <formula>"OK"</formula>
    </cfRule>
    <cfRule type="cellIs" dxfId="37" priority="52" operator="equal">
      <formula>"PARCIAL"</formula>
    </cfRule>
  </conditionalFormatting>
  <conditionalFormatting sqref="N20">
    <cfRule type="cellIs" dxfId="36" priority="50" operator="equal">
      <formula>"NO OK"</formula>
    </cfRule>
    <cfRule type="cellIs" dxfId="35" priority="49" operator="equal">
      <formula>"PARCIAL"</formula>
    </cfRule>
    <cfRule type="cellIs" dxfId="34" priority="48" operator="equal">
      <formula>"OK"</formula>
    </cfRule>
  </conditionalFormatting>
  <conditionalFormatting sqref="N21">
    <cfRule type="expression" dxfId="33" priority="9">
      <formula>N21&lt;0.75</formula>
    </cfRule>
    <cfRule type="expression" dxfId="32" priority="6">
      <formula>N21=0</formula>
    </cfRule>
    <cfRule type="expression" dxfId="31" priority="7">
      <formula>N21&lt;0.25</formula>
    </cfRule>
    <cfRule type="expression" dxfId="30" priority="8">
      <formula>N21&lt;0.5</formula>
    </cfRule>
    <cfRule type="expression" dxfId="29" priority="10">
      <formula>N21&lt;10</formula>
    </cfRule>
  </conditionalFormatting>
  <conditionalFormatting sqref="N24 N26 N28">
    <cfRule type="cellIs" dxfId="28" priority="47" operator="equal">
      <formula>"NO OK"</formula>
    </cfRule>
    <cfRule type="cellIs" dxfId="27" priority="45" operator="equal">
      <formula>"OK"</formula>
    </cfRule>
    <cfRule type="cellIs" dxfId="26" priority="46" operator="equal">
      <formula>"PARCIAL"</formula>
    </cfRule>
  </conditionalFormatting>
  <conditionalFormatting sqref="N31">
    <cfRule type="cellIs" dxfId="25" priority="23" operator="equal">
      <formula>"NO OK"</formula>
    </cfRule>
    <cfRule type="cellIs" dxfId="24" priority="22" operator="equal">
      <formula>"PARCIAL"</formula>
    </cfRule>
    <cfRule type="cellIs" dxfId="23" priority="21" operator="equal">
      <formula>"OK"</formula>
    </cfRule>
  </conditionalFormatting>
  <conditionalFormatting sqref="N33 N35:N36 N41">
    <cfRule type="cellIs" dxfId="22" priority="44" operator="equal">
      <formula>"NO OK"</formula>
    </cfRule>
    <cfRule type="cellIs" dxfId="21" priority="42" operator="equal">
      <formula>"OK"</formula>
    </cfRule>
    <cfRule type="cellIs" dxfId="20" priority="43" operator="equal">
      <formula>"PARCIAL"</formula>
    </cfRule>
  </conditionalFormatting>
  <conditionalFormatting sqref="N38:N39">
    <cfRule type="cellIs" dxfId="19" priority="30" operator="equal">
      <formula>"OK"</formula>
    </cfRule>
    <cfRule type="cellIs" dxfId="18" priority="31" operator="equal">
      <formula>"PARCIAL"</formula>
    </cfRule>
    <cfRule type="cellIs" dxfId="17" priority="32" operator="equal">
      <formula>"NO OK"</formula>
    </cfRule>
  </conditionalFormatting>
  <conditionalFormatting sqref="N44">
    <cfRule type="cellIs" dxfId="16" priority="28" operator="equal">
      <formula>"PARCIAL"</formula>
    </cfRule>
    <cfRule type="cellIs" dxfId="15" priority="29" operator="equal">
      <formula>"NO OK"</formula>
    </cfRule>
    <cfRule type="cellIs" dxfId="14" priority="27" operator="equal">
      <formula>"OK"</formula>
    </cfRule>
  </conditionalFormatting>
  <conditionalFormatting sqref="N47:N48">
    <cfRule type="cellIs" dxfId="13" priority="41" operator="equal">
      <formula>"NO OK"</formula>
    </cfRule>
    <cfRule type="cellIs" dxfId="12" priority="40" operator="equal">
      <formula>"PARCIAL"</formula>
    </cfRule>
    <cfRule type="cellIs" dxfId="11" priority="39" operator="equal">
      <formula>"OK"</formula>
    </cfRule>
  </conditionalFormatting>
  <conditionalFormatting sqref="N49">
    <cfRule type="expression" dxfId="10" priority="5">
      <formula>N49&lt;10</formula>
    </cfRule>
    <cfRule type="expression" dxfId="9" priority="4">
      <formula>N49&lt;0.75</formula>
    </cfRule>
    <cfRule type="expression" dxfId="8" priority="2">
      <formula>N49&lt;0.25</formula>
    </cfRule>
    <cfRule type="expression" dxfId="7" priority="1">
      <formula>N49=0</formula>
    </cfRule>
    <cfRule type="expression" dxfId="6" priority="3">
      <formula>N49&lt;0.5</formula>
    </cfRule>
  </conditionalFormatting>
  <conditionalFormatting sqref="N60:N61">
    <cfRule type="cellIs" dxfId="5" priority="24" operator="equal">
      <formula>"OK"</formula>
    </cfRule>
    <cfRule type="cellIs" dxfId="4" priority="25" operator="equal">
      <formula>"PARCIAL"</formula>
    </cfRule>
    <cfRule type="cellIs" dxfId="3" priority="26" operator="equal">
      <formula>"NO OK"</formula>
    </cfRule>
  </conditionalFormatting>
  <conditionalFormatting sqref="N64">
    <cfRule type="cellIs" dxfId="2" priority="34" operator="equal">
      <formula>"PARCIAL"</formula>
    </cfRule>
    <cfRule type="cellIs" dxfId="1" priority="33" operator="equal">
      <formula>"OK"</formula>
    </cfRule>
    <cfRule type="cellIs" dxfId="0" priority="35" operator="equal">
      <formula>"NO OK"</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2" ma:contentTypeDescription="Crear nuevo documento." ma:contentTypeScope="" ma:versionID="12812cb9a5adc2c424b67c606a4694c4">
  <xsd:schema xmlns:xsd="http://www.w3.org/2001/XMLSchema" xmlns:xs="http://www.w3.org/2001/XMLSchema" xmlns:p="http://schemas.microsoft.com/office/2006/metadata/properties" xmlns:ns3="89708083-34cb-48e5-9ee6-642f91c09ee6" targetNamespace="http://schemas.microsoft.com/office/2006/metadata/properties" ma:root="true" ma:fieldsID="9613ec06c42e8e740611fe381bd76f7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0A0F7A-C190-4DE8-975A-B744093E0C56}">
  <ds:schemaRef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89708083-34cb-48e5-9ee6-642f91c09ee6"/>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32C5B92E-B69B-4462-9866-1742177DE2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2F91AE-7938-4507-A58E-436DF1D84B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Centro</vt:lpstr>
      <vt:lpstr>GEnxFor</vt:lpstr>
      <vt:lpstr>Anexos 1</vt:lpstr>
      <vt:lpstr>Anexos 2</vt:lpstr>
      <vt:lpstr>Anexos 3</vt:lpstr>
      <vt:lpstr>Resumo</vt:lpstr>
      <vt:lpstr>Procedementos</vt:lpstr>
      <vt:lpstr>Centro!Área_de_impresión</vt:lpstr>
      <vt:lpstr>GEnxFor!Área_de_impresión</vt:lpstr>
      <vt:lpstr>Resumo!Área_de_impresión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María de los Ángeles Cancela Carral</cp:lastModifiedBy>
  <cp:lastPrinted>2023-03-17T10:47:00Z</cp:lastPrinted>
  <dcterms:created xsi:type="dcterms:W3CDTF">2023-01-18T09:08:00Z</dcterms:created>
  <dcterms:modified xsi:type="dcterms:W3CDTF">2026-07-29T07:59:45Z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