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mc:AlternateContent xmlns:mc="http://schemas.openxmlformats.org/markup-compatibility/2006">
    <mc:Choice Requires="x15">
      <x15ac:absPath xmlns:x15ac="http://schemas.microsoft.com/office/spreadsheetml/2010/11/ac" url="C:\Users\Ángeles\Desktop\"/>
    </mc:Choice>
  </mc:AlternateContent>
  <xr:revisionPtr revIDLastSave="0" documentId="13_ncr:1_{80AB9821-07B5-4076-9AEF-34198EF805DE}" xr6:coauthVersionLast="47" xr6:coauthVersionMax="47" xr10:uidLastSave="{00000000-0000-0000-0000-000000000000}"/>
  <bookViews>
    <workbookView xWindow="28680" yWindow="-120" windowWidth="29040" windowHeight="15720" tabRatio="788" activeTab="2" xr2:uid="{00000000-000D-0000-FFFF-FFFF00000000}"/>
  </bookViews>
  <sheets>
    <sheet name="Portada" sheetId="23" r:id="rId1"/>
    <sheet name="Centro" sheetId="1" r:id="rId2"/>
    <sheet name="GEnxFor" sheetId="3" r:id="rId3"/>
    <sheet name="Anexos 1" sheetId="22" r:id="rId4"/>
    <sheet name="Anexos 2" sheetId="25" r:id="rId5"/>
    <sheet name="Anexos 3" sheetId="26" r:id="rId6"/>
    <sheet name="Resumo" sheetId="7" r:id="rId7"/>
    <sheet name="Procedementos" sheetId="2" r:id="rId8"/>
  </sheets>
  <definedNames>
    <definedName name="_xlnm._FilterDatabase" localSheetId="1" hidden="1">Centro!$A$5:$H$34</definedName>
    <definedName name="_xlnm._FilterDatabase" localSheetId="2" hidden="1">GEnxFor!$A$5:$P$88</definedName>
    <definedName name="_xlnm._FilterDatabase" localSheetId="7" hidden="1">Procedementos!$A$5:$H$73</definedName>
    <definedName name="_xlnm._FilterDatabase" localSheetId="6" hidden="1">Resumo!$A$5:$C$48</definedName>
    <definedName name="_xlnm.Print_Area" localSheetId="1">Centro!$A$1:$H$34</definedName>
    <definedName name="_xlnm.Print_Area" localSheetId="2">GEnxFor!$A$1:$H$89</definedName>
    <definedName name="_xlnm.Print_Area" localSheetId="6">Resumo!$A$1:$C$48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65" i="3" l="1"/>
  <c r="L15" i="3"/>
  <c r="L49" i="1"/>
  <c r="L48" i="1"/>
  <c r="L47" i="1"/>
  <c r="L46" i="1"/>
  <c r="L45" i="1"/>
  <c r="H49" i="1"/>
  <c r="H48" i="1"/>
  <c r="H47" i="1"/>
  <c r="H46" i="1"/>
  <c r="H45" i="1"/>
  <c r="R6" i="25"/>
  <c r="K32" i="3"/>
  <c r="R47" i="25"/>
  <c r="R42" i="25"/>
  <c r="K10" i="3" l="1"/>
  <c r="K18" i="3"/>
  <c r="J44" i="1" l="1"/>
  <c r="J43" i="1"/>
  <c r="J42" i="1"/>
  <c r="J41" i="1"/>
  <c r="J40" i="1"/>
  <c r="J37" i="1"/>
  <c r="J36" i="1"/>
  <c r="J35" i="1"/>
  <c r="J34" i="1"/>
  <c r="J33" i="1"/>
  <c r="N64" i="2" l="1"/>
  <c r="N60" i="2"/>
  <c r="N61" i="2" s="1"/>
  <c r="N55" i="2"/>
  <c r="N56" i="2" s="1"/>
  <c r="N57" i="2" s="1"/>
  <c r="N52" i="2"/>
  <c r="N48" i="2"/>
  <c r="N44" i="2"/>
  <c r="N41" i="2"/>
  <c r="N38" i="2"/>
  <c r="N39" i="2" s="1"/>
  <c r="N35" i="2"/>
  <c r="N36" i="2" s="1"/>
  <c r="N33" i="2"/>
  <c r="N31" i="2"/>
  <c r="N28" i="2"/>
  <c r="N26" i="2"/>
  <c r="N24" i="2"/>
  <c r="N20" i="2"/>
  <c r="N18" i="2"/>
  <c r="N12" i="2"/>
  <c r="N13" i="2" s="1"/>
  <c r="N14" i="2" s="1"/>
  <c r="N15" i="2" s="1"/>
  <c r="N10" i="2"/>
  <c r="O32" i="3"/>
  <c r="O35" i="3"/>
  <c r="K35" i="3"/>
  <c r="C9" i="26"/>
  <c r="C3" i="25"/>
  <c r="C9" i="22"/>
  <c r="S47" i="26"/>
  <c r="R47" i="26"/>
  <c r="S46" i="26"/>
  <c r="R46" i="26"/>
  <c r="S45" i="26"/>
  <c r="R45" i="26"/>
  <c r="S44" i="26"/>
  <c r="R44" i="26"/>
  <c r="S43" i="26"/>
  <c r="R43" i="26"/>
  <c r="S42" i="26"/>
  <c r="R42" i="26"/>
  <c r="S41" i="26"/>
  <c r="R41" i="26"/>
  <c r="S40" i="26"/>
  <c r="R40" i="26"/>
  <c r="S39" i="26"/>
  <c r="R39" i="26"/>
  <c r="S38" i="26"/>
  <c r="R38" i="26"/>
  <c r="S37" i="26"/>
  <c r="R37" i="26"/>
  <c r="S36" i="26"/>
  <c r="R36" i="26"/>
  <c r="S35" i="26"/>
  <c r="R35" i="26"/>
  <c r="S34" i="26"/>
  <c r="R34" i="26"/>
  <c r="S33" i="26"/>
  <c r="R33" i="26"/>
  <c r="S32" i="26"/>
  <c r="R32" i="26"/>
  <c r="S31" i="26"/>
  <c r="R31" i="26"/>
  <c r="S30" i="26"/>
  <c r="R30" i="26"/>
  <c r="S29" i="26"/>
  <c r="R29" i="26"/>
  <c r="S28" i="26"/>
  <c r="R28" i="26"/>
  <c r="S27" i="26"/>
  <c r="R27" i="26"/>
  <c r="S26" i="26"/>
  <c r="R26" i="26"/>
  <c r="S25" i="26"/>
  <c r="R25" i="26"/>
  <c r="S24" i="26"/>
  <c r="R24" i="26"/>
  <c r="S23" i="26"/>
  <c r="R23" i="26"/>
  <c r="S22" i="26"/>
  <c r="R22" i="26"/>
  <c r="S21" i="26"/>
  <c r="R21" i="26"/>
  <c r="S20" i="26"/>
  <c r="R20" i="26"/>
  <c r="S19" i="26"/>
  <c r="R19" i="26"/>
  <c r="S18" i="26"/>
  <c r="R18" i="26"/>
  <c r="S17" i="26"/>
  <c r="R17" i="26"/>
  <c r="S16" i="26"/>
  <c r="R16" i="26"/>
  <c r="S15" i="26"/>
  <c r="R15" i="26"/>
  <c r="S14" i="26"/>
  <c r="R14" i="26"/>
  <c r="S13" i="26"/>
  <c r="R13" i="26"/>
  <c r="S12" i="26"/>
  <c r="R12" i="26"/>
  <c r="S11" i="26"/>
  <c r="R11" i="26"/>
  <c r="S10" i="26"/>
  <c r="R10" i="26"/>
  <c r="S9" i="26"/>
  <c r="R9" i="26"/>
  <c r="S8" i="26"/>
  <c r="R8" i="26"/>
  <c r="S7" i="26"/>
  <c r="R7" i="26"/>
  <c r="S6" i="26"/>
  <c r="R6" i="26"/>
  <c r="R3" i="26" s="1"/>
  <c r="O36" i="3" s="1"/>
  <c r="H6" i="26"/>
  <c r="S3" i="26"/>
  <c r="O33" i="3" s="1"/>
  <c r="S49" i="25"/>
  <c r="R49" i="25"/>
  <c r="S48" i="25"/>
  <c r="R48" i="25"/>
  <c r="S46" i="25"/>
  <c r="R46" i="25"/>
  <c r="S45" i="25"/>
  <c r="R45" i="25"/>
  <c r="S44" i="25"/>
  <c r="R44" i="25"/>
  <c r="S43" i="25"/>
  <c r="R43" i="25"/>
  <c r="S41" i="25"/>
  <c r="R41" i="25"/>
  <c r="S40" i="25"/>
  <c r="R40" i="25"/>
  <c r="S39" i="25"/>
  <c r="R39" i="25"/>
  <c r="S38" i="25"/>
  <c r="R38" i="25"/>
  <c r="S37" i="25"/>
  <c r="R37" i="25"/>
  <c r="S36" i="25"/>
  <c r="R36" i="25"/>
  <c r="S35" i="25"/>
  <c r="R35" i="25"/>
  <c r="S34" i="25"/>
  <c r="R34" i="25"/>
  <c r="S33" i="25"/>
  <c r="R33" i="25"/>
  <c r="S32" i="25"/>
  <c r="R32" i="25"/>
  <c r="S31" i="25"/>
  <c r="R31" i="25"/>
  <c r="S30" i="25"/>
  <c r="R30" i="25"/>
  <c r="S29" i="25"/>
  <c r="R29" i="25"/>
  <c r="S28" i="25"/>
  <c r="R28" i="25"/>
  <c r="S27" i="25"/>
  <c r="R27" i="25"/>
  <c r="S26" i="25"/>
  <c r="R26" i="25"/>
  <c r="S25" i="25"/>
  <c r="R25" i="25"/>
  <c r="S24" i="25"/>
  <c r="R24" i="25"/>
  <c r="S23" i="25"/>
  <c r="R23" i="25"/>
  <c r="S22" i="25"/>
  <c r="R22" i="25"/>
  <c r="S21" i="25"/>
  <c r="R21" i="25"/>
  <c r="S20" i="25"/>
  <c r="R20" i="25"/>
  <c r="S19" i="25"/>
  <c r="R19" i="25"/>
  <c r="S18" i="25"/>
  <c r="R18" i="25"/>
  <c r="S17" i="25"/>
  <c r="R17" i="25"/>
  <c r="S16" i="25"/>
  <c r="R16" i="25"/>
  <c r="S15" i="25"/>
  <c r="R15" i="25"/>
  <c r="S14" i="25"/>
  <c r="R14" i="25"/>
  <c r="S13" i="25"/>
  <c r="R13" i="25"/>
  <c r="S12" i="25"/>
  <c r="R12" i="25"/>
  <c r="S11" i="25"/>
  <c r="R11" i="25"/>
  <c r="S10" i="25"/>
  <c r="R10" i="25"/>
  <c r="S9" i="25"/>
  <c r="R9" i="25"/>
  <c r="S8" i="25"/>
  <c r="R8" i="25"/>
  <c r="S7" i="25"/>
  <c r="R7" i="25"/>
  <c r="S6" i="25"/>
  <c r="R3" i="25"/>
  <c r="K36" i="3" s="1"/>
  <c r="H6" i="25"/>
  <c r="S3" i="25"/>
  <c r="K33" i="3" s="1"/>
  <c r="S47" i="22"/>
  <c r="R47" i="22"/>
  <c r="S46" i="22"/>
  <c r="R46" i="22"/>
  <c r="S45" i="22"/>
  <c r="R45" i="22"/>
  <c r="S44" i="22"/>
  <c r="R44" i="22"/>
  <c r="S43" i="22"/>
  <c r="R43" i="22"/>
  <c r="S42" i="22"/>
  <c r="R42" i="22"/>
  <c r="S41" i="22"/>
  <c r="R41" i="22"/>
  <c r="S40" i="22"/>
  <c r="R40" i="22"/>
  <c r="S39" i="22"/>
  <c r="R39" i="22"/>
  <c r="S38" i="22"/>
  <c r="R38" i="22"/>
  <c r="S37" i="22"/>
  <c r="R37" i="22"/>
  <c r="S36" i="22"/>
  <c r="R36" i="22"/>
  <c r="S35" i="22"/>
  <c r="R35" i="22"/>
  <c r="S34" i="22"/>
  <c r="R34" i="22"/>
  <c r="S33" i="22"/>
  <c r="R33" i="22"/>
  <c r="S32" i="22"/>
  <c r="R32" i="22"/>
  <c r="S31" i="22"/>
  <c r="R31" i="22"/>
  <c r="S30" i="22"/>
  <c r="R30" i="22"/>
  <c r="S29" i="22"/>
  <c r="R29" i="22"/>
  <c r="S28" i="22"/>
  <c r="R28" i="22"/>
  <c r="S27" i="22"/>
  <c r="R27" i="22"/>
  <c r="S26" i="22"/>
  <c r="R26" i="22"/>
  <c r="S25" i="22"/>
  <c r="R25" i="22"/>
  <c r="S24" i="22"/>
  <c r="R24" i="22"/>
  <c r="S23" i="22"/>
  <c r="R23" i="22"/>
  <c r="S22" i="22"/>
  <c r="R22" i="22"/>
  <c r="S21" i="22"/>
  <c r="R21" i="22"/>
  <c r="S20" i="22"/>
  <c r="R20" i="22"/>
  <c r="S19" i="22"/>
  <c r="R19" i="22"/>
  <c r="S18" i="22"/>
  <c r="R18" i="22"/>
  <c r="S17" i="22"/>
  <c r="R17" i="22"/>
  <c r="S16" i="22"/>
  <c r="R16" i="22"/>
  <c r="S15" i="22"/>
  <c r="R15" i="22"/>
  <c r="S14" i="22"/>
  <c r="R14" i="22"/>
  <c r="S13" i="22"/>
  <c r="R13" i="22"/>
  <c r="S12" i="22"/>
  <c r="R12" i="22"/>
  <c r="S11" i="22"/>
  <c r="R11" i="22"/>
  <c r="S10" i="22"/>
  <c r="R10" i="22"/>
  <c r="S9" i="22"/>
  <c r="R9" i="22"/>
  <c r="S8" i="22"/>
  <c r="R8" i="22"/>
  <c r="S7" i="22"/>
  <c r="R7" i="22"/>
  <c r="S6" i="22"/>
  <c r="R6" i="22"/>
  <c r="H6" i="22"/>
  <c r="P53" i="3"/>
  <c r="N20" i="7" s="1"/>
  <c r="BE20" i="7" s="1"/>
  <c r="L53" i="3"/>
  <c r="J20" i="7" s="1"/>
  <c r="BA20" i="7" s="1"/>
  <c r="H20" i="7" s="1"/>
  <c r="H53" i="3"/>
  <c r="F20" i="7" s="1"/>
  <c r="AA20" i="7" s="1"/>
  <c r="D20" i="7" s="1"/>
  <c r="P52" i="3"/>
  <c r="N19" i="7" s="1"/>
  <c r="BE19" i="7" s="1"/>
  <c r="L52" i="3"/>
  <c r="J19" i="7" s="1"/>
  <c r="BA19" i="7" s="1"/>
  <c r="H19" i="7" s="1"/>
  <c r="H52" i="3"/>
  <c r="F19" i="7" s="1"/>
  <c r="AA19" i="7" s="1"/>
  <c r="D19" i="7" s="1"/>
  <c r="N46" i="3"/>
  <c r="J46" i="3"/>
  <c r="F46" i="3"/>
  <c r="N82" i="3"/>
  <c r="J82" i="3"/>
  <c r="F82" i="3"/>
  <c r="N75" i="3"/>
  <c r="J75" i="3"/>
  <c r="F75" i="3"/>
  <c r="N65" i="3"/>
  <c r="J65" i="3"/>
  <c r="F65" i="3"/>
  <c r="N59" i="3"/>
  <c r="J59" i="3"/>
  <c r="F59" i="3"/>
  <c r="P64" i="3" l="1"/>
  <c r="N23" i="7" s="1"/>
  <c r="BE23" i="7" s="1"/>
  <c r="L64" i="3"/>
  <c r="J23" i="7" s="1"/>
  <c r="BA23" i="7" s="1"/>
  <c r="H23" i="7" s="1"/>
  <c r="H64" i="3"/>
  <c r="F23" i="7" s="1"/>
  <c r="AA23" i="7" s="1"/>
  <c r="D23" i="7" s="1"/>
  <c r="P71" i="3"/>
  <c r="N28" i="7" s="1"/>
  <c r="BE28" i="7" s="1"/>
  <c r="L71" i="3"/>
  <c r="J28" i="7" s="1"/>
  <c r="BA28" i="7" s="1"/>
  <c r="H28" i="7" s="1"/>
  <c r="H71" i="3"/>
  <c r="F28" i="7" s="1"/>
  <c r="AA28" i="7" s="1"/>
  <c r="D28" i="7" s="1"/>
  <c r="P73" i="3"/>
  <c r="N29" i="7" s="1"/>
  <c r="L73" i="3"/>
  <c r="J29" i="7" s="1"/>
  <c r="H73" i="3"/>
  <c r="F29" i="7" s="1"/>
  <c r="P74" i="3"/>
  <c r="N30" i="7" s="1"/>
  <c r="BE30" i="7" s="1"/>
  <c r="L74" i="3"/>
  <c r="J30" i="7" s="1"/>
  <c r="BA30" i="7" s="1"/>
  <c r="H30" i="7" s="1"/>
  <c r="H74" i="3"/>
  <c r="F30" i="7" s="1"/>
  <c r="AA30" i="7" s="1"/>
  <c r="D30" i="7" s="1"/>
  <c r="P81" i="3"/>
  <c r="N34" i="7" s="1"/>
  <c r="BE34" i="7" s="1"/>
  <c r="L81" i="3"/>
  <c r="J34" i="7" s="1"/>
  <c r="BA34" i="7" s="1"/>
  <c r="H34" i="7" s="1"/>
  <c r="H81" i="3"/>
  <c r="F34" i="7" s="1"/>
  <c r="AA34" i="7" s="1"/>
  <c r="D34" i="7" s="1"/>
  <c r="P80" i="3"/>
  <c r="N33" i="7" s="1"/>
  <c r="L80" i="3"/>
  <c r="J33" i="7" s="1"/>
  <c r="H80" i="3"/>
  <c r="F33" i="7" s="1"/>
  <c r="N54" i="3"/>
  <c r="J54" i="3"/>
  <c r="F54" i="3"/>
  <c r="P37" i="3"/>
  <c r="N37" i="3"/>
  <c r="J37" i="3"/>
  <c r="F37" i="3"/>
  <c r="N24" i="3"/>
  <c r="J24" i="3"/>
  <c r="F24" i="3"/>
  <c r="P20" i="3"/>
  <c r="N20" i="3"/>
  <c r="J20" i="3"/>
  <c r="F20" i="3"/>
  <c r="P16" i="3"/>
  <c r="N16" i="3"/>
  <c r="J16" i="3"/>
  <c r="F16" i="3"/>
  <c r="P12" i="3"/>
  <c r="N12" i="3"/>
  <c r="J12" i="3"/>
  <c r="F12" i="3"/>
  <c r="P8" i="3"/>
  <c r="N8" i="3"/>
  <c r="J8" i="3"/>
  <c r="F8" i="3"/>
  <c r="N11" i="7" l="1"/>
  <c r="BE11" i="7"/>
  <c r="L11" i="7" s="1"/>
  <c r="N14" i="7"/>
  <c r="BE14" i="7"/>
  <c r="L14" i="7" s="1"/>
  <c r="N8" i="7"/>
  <c r="BE8" i="7"/>
  <c r="L8" i="7" s="1"/>
  <c r="BE10" i="7"/>
  <c r="L10" i="7" s="1"/>
  <c r="N10" i="7"/>
  <c r="N12" i="7"/>
  <c r="BE12" i="7"/>
  <c r="L12" i="7" s="1"/>
  <c r="P7" i="3"/>
  <c r="N7" i="7" s="1"/>
  <c r="BE7" i="7" s="1"/>
  <c r="L7" i="3"/>
  <c r="J7" i="7" s="1"/>
  <c r="BA7" i="7" s="1"/>
  <c r="H7" i="7" s="1"/>
  <c r="H7" i="3"/>
  <c r="F7" i="7" s="1"/>
  <c r="AA7" i="7" s="1"/>
  <c r="D7" i="7" s="1"/>
  <c r="D14" i="23"/>
  <c r="D13" i="23"/>
  <c r="D12" i="23"/>
  <c r="P27" i="1"/>
  <c r="M39" i="7" s="1"/>
  <c r="P20" i="1" l="1"/>
  <c r="L20" i="1"/>
  <c r="H20" i="1"/>
  <c r="P15" i="1"/>
  <c r="M27" i="7" s="1"/>
  <c r="N27" i="7" s="1"/>
  <c r="BE27" i="7" s="1"/>
  <c r="L15" i="1"/>
  <c r="I27" i="7" s="1"/>
  <c r="J27" i="7" s="1"/>
  <c r="BA27" i="7" s="1"/>
  <c r="H27" i="7" s="1"/>
  <c r="H15" i="1"/>
  <c r="E27" i="7" s="1"/>
  <c r="F27" i="7" s="1"/>
  <c r="AA27" i="7" s="1"/>
  <c r="D27" i="7" s="1"/>
  <c r="P11" i="1"/>
  <c r="M26" i="7" s="1"/>
  <c r="N26" i="7" s="1"/>
  <c r="BE26" i="7" s="1"/>
  <c r="L11" i="1"/>
  <c r="I26" i="7" s="1"/>
  <c r="J26" i="7" s="1"/>
  <c r="BA26" i="7" s="1"/>
  <c r="H26" i="7" s="1"/>
  <c r="H11" i="1"/>
  <c r="E26" i="7" s="1"/>
  <c r="F26" i="7" s="1"/>
  <c r="AA26" i="7" s="1"/>
  <c r="D26" i="7" s="1"/>
  <c r="P10" i="1"/>
  <c r="M25" i="7" s="1"/>
  <c r="N25" i="7" s="1"/>
  <c r="BE25" i="7" s="1"/>
  <c r="L10" i="1"/>
  <c r="I25" i="7" s="1"/>
  <c r="J25" i="7" s="1"/>
  <c r="BA25" i="7" s="1"/>
  <c r="H25" i="7" s="1"/>
  <c r="H10" i="1"/>
  <c r="E25" i="7" s="1"/>
  <c r="F25" i="7" s="1"/>
  <c r="AA25" i="7" s="1"/>
  <c r="D25" i="7" s="1"/>
  <c r="P23" i="1"/>
  <c r="M33" i="7" s="1"/>
  <c r="BE33" i="7" s="1"/>
  <c r="L23" i="1"/>
  <c r="I33" i="7" s="1"/>
  <c r="BA33" i="7" s="1"/>
  <c r="H33" i="7" s="1"/>
  <c r="H23" i="1"/>
  <c r="E33" i="7" s="1"/>
  <c r="AA33" i="7" s="1"/>
  <c r="D33" i="7" s="1"/>
  <c r="P22" i="1"/>
  <c r="M32" i="7" s="1"/>
  <c r="N32" i="7" s="1"/>
  <c r="BE32" i="7" s="1"/>
  <c r="L22" i="1"/>
  <c r="I32" i="7" s="1"/>
  <c r="J32" i="7" s="1"/>
  <c r="BA32" i="7" s="1"/>
  <c r="H32" i="7" s="1"/>
  <c r="H22" i="1"/>
  <c r="E32" i="7" s="1"/>
  <c r="F32" i="7" s="1"/>
  <c r="AA32" i="7" s="1"/>
  <c r="D32" i="7" s="1"/>
  <c r="G44" i="1" l="1"/>
  <c r="F44" i="1"/>
  <c r="G43" i="1"/>
  <c r="F43" i="1"/>
  <c r="G42" i="1"/>
  <c r="F42" i="1"/>
  <c r="G41" i="1"/>
  <c r="F41" i="1"/>
  <c r="G40" i="1"/>
  <c r="F40" i="1"/>
  <c r="H38" i="1"/>
  <c r="H39" i="1"/>
  <c r="L41" i="1"/>
  <c r="P41" i="1"/>
  <c r="L42" i="1"/>
  <c r="P42" i="1"/>
  <c r="L43" i="1"/>
  <c r="P43" i="1"/>
  <c r="L44" i="1"/>
  <c r="P44" i="1"/>
  <c r="L38" i="1"/>
  <c r="P38" i="1"/>
  <c r="L39" i="1"/>
  <c r="P39" i="1"/>
  <c r="L40" i="1"/>
  <c r="P40" i="1"/>
  <c r="G37" i="1"/>
  <c r="F37" i="1"/>
  <c r="G36" i="1"/>
  <c r="F36" i="1"/>
  <c r="G35" i="1"/>
  <c r="F35" i="1"/>
  <c r="F34" i="1"/>
  <c r="G33" i="1"/>
  <c r="F33" i="1"/>
  <c r="G30" i="1"/>
  <c r="F30" i="1"/>
  <c r="H40" i="1" l="1"/>
  <c r="H42" i="1"/>
  <c r="H44" i="1"/>
  <c r="H43" i="1"/>
  <c r="G35" i="3" l="1"/>
  <c r="G32" i="3"/>
  <c r="P50" i="3" l="1"/>
  <c r="L50" i="3"/>
  <c r="H50" i="3"/>
  <c r="N4" i="3" l="1"/>
  <c r="J4" i="3" l="1"/>
  <c r="O22" i="3"/>
  <c r="P22" i="3" s="1"/>
  <c r="K22" i="3"/>
  <c r="L22" i="3" s="1"/>
  <c r="G22" i="3"/>
  <c r="H22" i="3" s="1"/>
  <c r="P21" i="3"/>
  <c r="L21" i="3"/>
  <c r="K20" i="3" s="1"/>
  <c r="L20" i="3" s="1"/>
  <c r="H21" i="3"/>
  <c r="O18" i="3"/>
  <c r="P18" i="3" s="1"/>
  <c r="L18" i="3"/>
  <c r="G18" i="3"/>
  <c r="H18" i="3" s="1"/>
  <c r="P17" i="3"/>
  <c r="O16" i="3" s="1"/>
  <c r="L17" i="3"/>
  <c r="K16" i="3" s="1"/>
  <c r="L16" i="3" s="1"/>
  <c r="H17" i="3"/>
  <c r="P15" i="3"/>
  <c r="H15" i="3"/>
  <c r="O14" i="3"/>
  <c r="P14" i="3" s="1"/>
  <c r="K14" i="3"/>
  <c r="L14" i="3" s="1"/>
  <c r="G14" i="3"/>
  <c r="P13" i="3"/>
  <c r="O12" i="3" s="1"/>
  <c r="L13" i="3"/>
  <c r="K12" i="3" s="1"/>
  <c r="L12" i="3" s="1"/>
  <c r="H13" i="3"/>
  <c r="O10" i="3"/>
  <c r="P10" i="3" s="1"/>
  <c r="L10" i="3"/>
  <c r="G10" i="3"/>
  <c r="H10" i="3" s="1"/>
  <c r="P9" i="3"/>
  <c r="L9" i="3"/>
  <c r="K8" i="3" s="1"/>
  <c r="L8" i="3" s="1"/>
  <c r="H9" i="3"/>
  <c r="G8" i="3" s="1"/>
  <c r="H8" i="3" s="1"/>
  <c r="G16" i="3" l="1"/>
  <c r="H16" i="3" s="1"/>
  <c r="G20" i="3"/>
  <c r="H20" i="3" s="1"/>
  <c r="F12" i="7" s="1"/>
  <c r="O20" i="3"/>
  <c r="BA11" i="7"/>
  <c r="H11" i="7" s="1"/>
  <c r="J11" i="7"/>
  <c r="BA10" i="7"/>
  <c r="H10" i="7" s="1"/>
  <c r="J10" i="7"/>
  <c r="O8" i="3"/>
  <c r="BA8" i="7"/>
  <c r="H8" i="7" s="1"/>
  <c r="J8" i="7"/>
  <c r="AA12" i="7"/>
  <c r="D12" i="7" s="1"/>
  <c r="BA12" i="7"/>
  <c r="H12" i="7" s="1"/>
  <c r="J12" i="7"/>
  <c r="F11" i="7"/>
  <c r="AA11" i="7"/>
  <c r="D11" i="7" s="1"/>
  <c r="AA8" i="7"/>
  <c r="D8" i="7" s="1"/>
  <c r="F8" i="7"/>
  <c r="H14" i="3"/>
  <c r="G12" i="3" s="1"/>
  <c r="H12" i="3" s="1"/>
  <c r="AA10" i="7" s="1"/>
  <c r="D10" i="7" s="1"/>
  <c r="G34" i="1"/>
  <c r="L5" i="2"/>
  <c r="L4" i="7"/>
  <c r="BE4" i="7" s="1"/>
  <c r="BA2" i="7"/>
  <c r="L55" i="2"/>
  <c r="L54" i="2"/>
  <c r="BE2" i="7"/>
  <c r="P88" i="3"/>
  <c r="L88" i="3"/>
  <c r="H88" i="3"/>
  <c r="P87" i="3"/>
  <c r="L87" i="3"/>
  <c r="H87" i="3"/>
  <c r="P86" i="3"/>
  <c r="L86" i="3"/>
  <c r="H86" i="3"/>
  <c r="P85" i="3"/>
  <c r="L85" i="3"/>
  <c r="H85" i="3"/>
  <c r="P84" i="3"/>
  <c r="L84" i="3"/>
  <c r="H84" i="3"/>
  <c r="P83" i="3"/>
  <c r="L83" i="3"/>
  <c r="H83" i="3"/>
  <c r="P79" i="3"/>
  <c r="L79" i="3"/>
  <c r="H79" i="3"/>
  <c r="P78" i="3"/>
  <c r="L78" i="3"/>
  <c r="H78" i="3"/>
  <c r="P77" i="3"/>
  <c r="L77" i="3"/>
  <c r="H77" i="3"/>
  <c r="P76" i="3"/>
  <c r="L76" i="3"/>
  <c r="H76" i="3"/>
  <c r="P72" i="3"/>
  <c r="N31" i="7" s="1"/>
  <c r="L72" i="3"/>
  <c r="J31" i="7" s="1"/>
  <c r="H72" i="3"/>
  <c r="F31" i="7" s="1"/>
  <c r="P70" i="3"/>
  <c r="L70" i="3"/>
  <c r="H70" i="3"/>
  <c r="P69" i="3"/>
  <c r="L69" i="3"/>
  <c r="H69" i="3"/>
  <c r="P68" i="3"/>
  <c r="L68" i="3"/>
  <c r="H68" i="3"/>
  <c r="P67" i="3"/>
  <c r="L67" i="3"/>
  <c r="H67" i="3"/>
  <c r="P66" i="3"/>
  <c r="L66" i="3"/>
  <c r="L65" i="3" s="1"/>
  <c r="H66" i="3"/>
  <c r="P63" i="3"/>
  <c r="L63" i="3"/>
  <c r="H63" i="3"/>
  <c r="P62" i="3"/>
  <c r="L62" i="3"/>
  <c r="H62" i="3"/>
  <c r="P61" i="3"/>
  <c r="L61" i="3"/>
  <c r="H61" i="3"/>
  <c r="P60" i="3"/>
  <c r="L60" i="3"/>
  <c r="H60" i="3"/>
  <c r="P58" i="3"/>
  <c r="L58" i="3"/>
  <c r="H58" i="3"/>
  <c r="P57" i="3"/>
  <c r="L57" i="3"/>
  <c r="H57" i="3"/>
  <c r="P56" i="3"/>
  <c r="L56" i="3"/>
  <c r="H56" i="3"/>
  <c r="P55" i="3"/>
  <c r="L55" i="3"/>
  <c r="H55" i="3"/>
  <c r="G54" i="3" s="1"/>
  <c r="H54" i="3" s="1"/>
  <c r="P51" i="3"/>
  <c r="L51" i="3"/>
  <c r="H51" i="3"/>
  <c r="P49" i="3"/>
  <c r="L49" i="3"/>
  <c r="H49" i="3"/>
  <c r="P48" i="3"/>
  <c r="L48" i="3"/>
  <c r="H48" i="3"/>
  <c r="P47" i="3"/>
  <c r="L47" i="3"/>
  <c r="H47" i="3"/>
  <c r="G46" i="3" s="1"/>
  <c r="H46" i="3" s="1"/>
  <c r="P41" i="3"/>
  <c r="L41" i="3"/>
  <c r="H41" i="3"/>
  <c r="P40" i="3"/>
  <c r="L40" i="3"/>
  <c r="H40" i="3"/>
  <c r="P39" i="3"/>
  <c r="L39" i="3"/>
  <c r="H39" i="3"/>
  <c r="P38" i="3"/>
  <c r="L38" i="3"/>
  <c r="K37" i="3" s="1"/>
  <c r="H38" i="3"/>
  <c r="G37" i="3" s="1"/>
  <c r="H37" i="3" s="1"/>
  <c r="P35" i="3"/>
  <c r="L35" i="3"/>
  <c r="H35" i="3"/>
  <c r="P32" i="3"/>
  <c r="L32" i="3"/>
  <c r="H32" i="3"/>
  <c r="P30" i="3"/>
  <c r="L30" i="3"/>
  <c r="H30" i="3"/>
  <c r="P29" i="3"/>
  <c r="L29" i="3"/>
  <c r="H29" i="3"/>
  <c r="P28" i="3"/>
  <c r="L28" i="3"/>
  <c r="H28" i="3"/>
  <c r="P27" i="3"/>
  <c r="L27" i="3"/>
  <c r="H27" i="3"/>
  <c r="P26" i="3"/>
  <c r="L26" i="3"/>
  <c r="H26" i="3"/>
  <c r="P25" i="3"/>
  <c r="L25" i="3"/>
  <c r="H25" i="3"/>
  <c r="P37" i="1"/>
  <c r="L37" i="1"/>
  <c r="H37" i="1"/>
  <c r="P36" i="1"/>
  <c r="L36" i="1"/>
  <c r="H36" i="1"/>
  <c r="P35" i="1"/>
  <c r="L35" i="1"/>
  <c r="H35" i="1"/>
  <c r="P34" i="1"/>
  <c r="L34" i="1"/>
  <c r="H34" i="1"/>
  <c r="P33" i="1"/>
  <c r="L33" i="1"/>
  <c r="H33" i="1"/>
  <c r="P32" i="1"/>
  <c r="L32" i="1"/>
  <c r="H32" i="1"/>
  <c r="P31" i="1"/>
  <c r="L31" i="1"/>
  <c r="H31" i="1"/>
  <c r="P30" i="1"/>
  <c r="L30" i="1"/>
  <c r="H30" i="1"/>
  <c r="P29" i="1"/>
  <c r="L29" i="1"/>
  <c r="H29" i="1"/>
  <c r="P28" i="1"/>
  <c r="L28" i="1"/>
  <c r="H28" i="1"/>
  <c r="P21" i="1"/>
  <c r="L21" i="1"/>
  <c r="H21" i="1"/>
  <c r="P19" i="1"/>
  <c r="L19" i="1"/>
  <c r="H19" i="1"/>
  <c r="P18" i="1"/>
  <c r="L18" i="1"/>
  <c r="H18" i="1"/>
  <c r="P17" i="1"/>
  <c r="M29" i="7" s="1"/>
  <c r="BE29" i="7" s="1"/>
  <c r="L17" i="1"/>
  <c r="I29" i="7" s="1"/>
  <c r="BA29" i="7" s="1"/>
  <c r="H29" i="7" s="1"/>
  <c r="H17" i="1"/>
  <c r="E29" i="7" s="1"/>
  <c r="AA29" i="7" s="1"/>
  <c r="D29" i="7" s="1"/>
  <c r="P16" i="1"/>
  <c r="L16" i="1"/>
  <c r="H16" i="1"/>
  <c r="P14" i="1"/>
  <c r="L14" i="1"/>
  <c r="H14" i="1"/>
  <c r="P13" i="1"/>
  <c r="L13" i="1"/>
  <c r="H13" i="1"/>
  <c r="P12" i="1"/>
  <c r="L12" i="1"/>
  <c r="H12" i="1"/>
  <c r="P7" i="1"/>
  <c r="L7" i="1"/>
  <c r="H7" i="1"/>
  <c r="O82" i="3" l="1"/>
  <c r="P82" i="3" s="1"/>
  <c r="BE35" i="7" s="1"/>
  <c r="L35" i="7" s="1"/>
  <c r="G65" i="3"/>
  <c r="H65" i="3" s="1"/>
  <c r="L37" i="3"/>
  <c r="J14" i="7" s="1"/>
  <c r="O37" i="3"/>
  <c r="O54" i="3"/>
  <c r="P54" i="3" s="1"/>
  <c r="K54" i="3"/>
  <c r="L54" i="3" s="1"/>
  <c r="O65" i="3"/>
  <c r="P65" i="3" s="1"/>
  <c r="G75" i="3"/>
  <c r="H75" i="3" s="1"/>
  <c r="AA31" i="7" s="1"/>
  <c r="D31" i="7" s="1"/>
  <c r="F35" i="7"/>
  <c r="K75" i="3"/>
  <c r="L75" i="3" s="1"/>
  <c r="BA31" i="7" s="1"/>
  <c r="H31" i="7" s="1"/>
  <c r="J35" i="7"/>
  <c r="AA21" i="7"/>
  <c r="D21" i="7" s="1"/>
  <c r="F21" i="7"/>
  <c r="F18" i="7"/>
  <c r="AA18" i="7"/>
  <c r="D18" i="7" s="1"/>
  <c r="O75" i="3"/>
  <c r="P75" i="3" s="1"/>
  <c r="BE31" i="7" s="1"/>
  <c r="L31" i="7" s="1"/>
  <c r="N35" i="7"/>
  <c r="J24" i="7"/>
  <c r="BA24" i="7"/>
  <c r="H24" i="7" s="1"/>
  <c r="O27" i="1"/>
  <c r="N27" i="1"/>
  <c r="AA14" i="7"/>
  <c r="D14" i="7" s="1"/>
  <c r="F14" i="7"/>
  <c r="O46" i="3"/>
  <c r="P46" i="3" s="1"/>
  <c r="K46" i="3"/>
  <c r="L46" i="3" s="1"/>
  <c r="O59" i="3"/>
  <c r="P59" i="3" s="1"/>
  <c r="K59" i="3"/>
  <c r="L59" i="3" s="1"/>
  <c r="G82" i="3"/>
  <c r="H82" i="3" s="1"/>
  <c r="AA35" i="7" s="1"/>
  <c r="D35" i="7" s="1"/>
  <c r="AA24" i="7"/>
  <c r="D24" i="7" s="1"/>
  <c r="F24" i="7"/>
  <c r="K82" i="3"/>
  <c r="L82" i="3" s="1"/>
  <c r="BA35" i="7" s="1"/>
  <c r="H35" i="7" s="1"/>
  <c r="F10" i="7"/>
  <c r="K27" i="1"/>
  <c r="L27" i="1" s="1"/>
  <c r="I39" i="7" s="1"/>
  <c r="L27" i="7"/>
  <c r="L26" i="2" s="1"/>
  <c r="L25" i="2" s="1"/>
  <c r="L32" i="7"/>
  <c r="L60" i="2" s="1"/>
  <c r="L20" i="7"/>
  <c r="L15" i="2" s="1"/>
  <c r="L19" i="7"/>
  <c r="L14" i="2" s="1"/>
  <c r="L7" i="7"/>
  <c r="L47" i="2" s="1"/>
  <c r="L26" i="7"/>
  <c r="L24" i="2" s="1"/>
  <c r="L23" i="2" s="1"/>
  <c r="L33" i="7"/>
  <c r="L61" i="2" s="1"/>
  <c r="L25" i="7"/>
  <c r="L18" i="2" s="1"/>
  <c r="L17" i="2" s="1"/>
  <c r="L23" i="7"/>
  <c r="L38" i="2" s="1"/>
  <c r="L30" i="7"/>
  <c r="L39" i="2" s="1"/>
  <c r="L34" i="7"/>
  <c r="L57" i="2" s="1"/>
  <c r="G59" i="3"/>
  <c r="H59" i="3" s="1"/>
  <c r="L41" i="2"/>
  <c r="L40" i="2" s="1"/>
  <c r="P33" i="3"/>
  <c r="P36" i="3"/>
  <c r="L56" i="2"/>
  <c r="L31" i="2"/>
  <c r="L30" i="2" s="1"/>
  <c r="L48" i="2"/>
  <c r="N6" i="1"/>
  <c r="O6" i="1"/>
  <c r="BA14" i="7" l="1"/>
  <c r="H14" i="7" s="1"/>
  <c r="J6" i="1"/>
  <c r="K6" i="1"/>
  <c r="J22" i="7"/>
  <c r="BA22" i="7"/>
  <c r="H22" i="7" s="1"/>
  <c r="BE18" i="7"/>
  <c r="L18" i="7" s="1"/>
  <c r="L20" i="2" s="1"/>
  <c r="L19" i="2" s="1"/>
  <c r="L16" i="2" s="1"/>
  <c r="N18" i="7"/>
  <c r="BE22" i="7"/>
  <c r="L22" i="7" s="1"/>
  <c r="L35" i="2" s="1"/>
  <c r="N22" i="7"/>
  <c r="J18" i="7"/>
  <c r="BA18" i="7"/>
  <c r="H18" i="7" s="1"/>
  <c r="BE24" i="7"/>
  <c r="L24" i="7" s="1"/>
  <c r="L44" i="2" s="1"/>
  <c r="L43" i="2" s="1"/>
  <c r="L42" i="2" s="1"/>
  <c r="N24" i="7"/>
  <c r="AA22" i="7"/>
  <c r="D22" i="7" s="1"/>
  <c r="F22" i="7"/>
  <c r="BA21" i="7"/>
  <c r="H21" i="7" s="1"/>
  <c r="J21" i="7"/>
  <c r="BE21" i="7"/>
  <c r="L21" i="7" s="1"/>
  <c r="L64" i="2" s="1"/>
  <c r="L63" i="2" s="1"/>
  <c r="L62" i="2" s="1"/>
  <c r="N21" i="7"/>
  <c r="O24" i="3"/>
  <c r="P24" i="3" s="1"/>
  <c r="BE13" i="7" s="1"/>
  <c r="L13" i="7" s="1"/>
  <c r="BE39" i="7"/>
  <c r="BA39" i="7"/>
  <c r="H39" i="7" s="1"/>
  <c r="L53" i="2"/>
  <c r="L46" i="2"/>
  <c r="L45" i="2" s="1"/>
  <c r="L37" i="2"/>
  <c r="L59" i="2"/>
  <c r="L58" i="2" s="1"/>
  <c r="L22" i="2"/>
  <c r="L29" i="7"/>
  <c r="L36" i="2" s="1"/>
  <c r="L52" i="2"/>
  <c r="L51" i="2" s="1"/>
  <c r="P6" i="1"/>
  <c r="O11" i="3"/>
  <c r="N11" i="3" s="1"/>
  <c r="J5" i="2"/>
  <c r="H5" i="2"/>
  <c r="F4" i="3"/>
  <c r="L6" i="1" l="1"/>
  <c r="N13" i="7"/>
  <c r="L34" i="2"/>
  <c r="L13" i="2"/>
  <c r="L50" i="2"/>
  <c r="P11" i="3"/>
  <c r="N1" i="7"/>
  <c r="N9" i="7" l="1"/>
  <c r="BE9" i="7"/>
  <c r="L9" i="7" s="1"/>
  <c r="L12" i="2" s="1"/>
  <c r="L11" i="2" s="1"/>
  <c r="L49" i="2"/>
  <c r="N2" i="7"/>
  <c r="AA2" i="7"/>
  <c r="E10" i="2" l="1"/>
  <c r="F10" i="2"/>
  <c r="G10" i="2"/>
  <c r="G12" i="2"/>
  <c r="E28" i="2"/>
  <c r="F28" i="2"/>
  <c r="G28" i="2"/>
  <c r="A18" i="7" l="1"/>
  <c r="E20" i="2" s="1"/>
  <c r="B18" i="7"/>
  <c r="F20" i="2" s="1"/>
  <c r="C18" i="7"/>
  <c r="G20" i="2" s="1"/>
  <c r="A19" i="7"/>
  <c r="E14" i="2" s="1"/>
  <c r="B19" i="7"/>
  <c r="F14" i="2" s="1"/>
  <c r="C19" i="7"/>
  <c r="G14" i="2" s="1"/>
  <c r="A20" i="7"/>
  <c r="E15" i="2" s="1"/>
  <c r="B20" i="7"/>
  <c r="F15" i="2" s="1"/>
  <c r="C20" i="7"/>
  <c r="G15" i="2" s="1"/>
  <c r="A21" i="7"/>
  <c r="E64" i="2" s="1"/>
  <c r="B21" i="7"/>
  <c r="F64" i="2" s="1"/>
  <c r="C21" i="7"/>
  <c r="G64" i="2" s="1"/>
  <c r="A22" i="7"/>
  <c r="E35" i="2" s="1"/>
  <c r="B22" i="7"/>
  <c r="F35" i="2" s="1"/>
  <c r="C22" i="7"/>
  <c r="G35" i="2" s="1"/>
  <c r="A23" i="7"/>
  <c r="E38" i="2" s="1"/>
  <c r="B23" i="7"/>
  <c r="F38" i="2" s="1"/>
  <c r="C23" i="7"/>
  <c r="G38" i="2" s="1"/>
  <c r="A24" i="7"/>
  <c r="E44" i="2" s="1"/>
  <c r="B24" i="7"/>
  <c r="F44" i="2" s="1"/>
  <c r="C24" i="7"/>
  <c r="G44" i="2" s="1"/>
  <c r="A25" i="7"/>
  <c r="E18" i="2" s="1"/>
  <c r="B25" i="7"/>
  <c r="F18" i="2" s="1"/>
  <c r="C25" i="7"/>
  <c r="G18" i="2" s="1"/>
  <c r="A26" i="7"/>
  <c r="E24" i="2" s="1"/>
  <c r="B26" i="7"/>
  <c r="F24" i="2" s="1"/>
  <c r="C26" i="7"/>
  <c r="G24" i="2" s="1"/>
  <c r="A27" i="7"/>
  <c r="E26" i="2" s="1"/>
  <c r="B27" i="7"/>
  <c r="F26" i="2" s="1"/>
  <c r="C27" i="7"/>
  <c r="G26" i="2" s="1"/>
  <c r="A28" i="7"/>
  <c r="E33" i="2" s="1"/>
  <c r="B28" i="7"/>
  <c r="F33" i="2" s="1"/>
  <c r="C28" i="7"/>
  <c r="G33" i="2" s="1"/>
  <c r="A29" i="7"/>
  <c r="E36" i="2" s="1"/>
  <c r="B29" i="7"/>
  <c r="F36" i="2" s="1"/>
  <c r="C29" i="7"/>
  <c r="G36" i="2" s="1"/>
  <c r="A30" i="7"/>
  <c r="E39" i="2" s="1"/>
  <c r="B30" i="7"/>
  <c r="F39" i="2" s="1"/>
  <c r="C30" i="7"/>
  <c r="G39" i="2" s="1"/>
  <c r="A31" i="7"/>
  <c r="E52" i="2" s="1"/>
  <c r="B31" i="7"/>
  <c r="F52" i="2" s="1"/>
  <c r="C31" i="7"/>
  <c r="G52" i="2" s="1"/>
  <c r="A32" i="7"/>
  <c r="E60" i="2" s="1"/>
  <c r="B32" i="7"/>
  <c r="F60" i="2" s="1"/>
  <c r="C32" i="7"/>
  <c r="G60" i="2" s="1"/>
  <c r="A33" i="7"/>
  <c r="E61" i="2" s="1"/>
  <c r="B33" i="7"/>
  <c r="F61" i="2" s="1"/>
  <c r="C33" i="7"/>
  <c r="G61" i="2" s="1"/>
  <c r="A34" i="7"/>
  <c r="E57" i="2" s="1"/>
  <c r="B34" i="7"/>
  <c r="F57" i="2" s="1"/>
  <c r="C34" i="7"/>
  <c r="G57" i="2" s="1"/>
  <c r="A35" i="7"/>
  <c r="E31" i="2" s="1"/>
  <c r="B35" i="7"/>
  <c r="F31" i="2" s="1"/>
  <c r="C35" i="7"/>
  <c r="G31" i="2" s="1"/>
  <c r="A7" i="7"/>
  <c r="E47" i="2" s="1"/>
  <c r="B7" i="7"/>
  <c r="F47" i="2" s="1"/>
  <c r="C7" i="7"/>
  <c r="G47" i="2" s="1"/>
  <c r="A8" i="7"/>
  <c r="E41" i="2" s="1"/>
  <c r="B8" i="7"/>
  <c r="F41" i="2" s="1"/>
  <c r="C8" i="7"/>
  <c r="G41" i="2" s="1"/>
  <c r="H41" i="2"/>
  <c r="H40" i="2" s="1"/>
  <c r="A9" i="7"/>
  <c r="E12" i="2" s="1"/>
  <c r="B9" i="7"/>
  <c r="F12" i="2" s="1"/>
  <c r="A10" i="7"/>
  <c r="E54" i="2" s="1"/>
  <c r="B10" i="7"/>
  <c r="F54" i="2" s="1"/>
  <c r="C10" i="7"/>
  <c r="G54" i="2" s="1"/>
  <c r="A11" i="7"/>
  <c r="E55" i="2" s="1"/>
  <c r="B11" i="7"/>
  <c r="F55" i="2" s="1"/>
  <c r="C11" i="7"/>
  <c r="G55" i="2" s="1"/>
  <c r="H55" i="2"/>
  <c r="A12" i="7"/>
  <c r="E56" i="2" s="1"/>
  <c r="B12" i="7"/>
  <c r="F56" i="2" s="1"/>
  <c r="C12" i="7"/>
  <c r="G56" i="2" s="1"/>
  <c r="H56" i="2"/>
  <c r="A13" i="7"/>
  <c r="E13" i="2" s="1"/>
  <c r="B13" i="7"/>
  <c r="F13" i="2" s="1"/>
  <c r="C13" i="7"/>
  <c r="G13" i="2" s="1"/>
  <c r="A14" i="7"/>
  <c r="E48" i="2" s="1"/>
  <c r="B14" i="7"/>
  <c r="F48" i="2" s="1"/>
  <c r="C14" i="7"/>
  <c r="G48" i="2" s="1"/>
  <c r="H4" i="7"/>
  <c r="BA4" i="7" s="1"/>
  <c r="J31" i="2" l="1"/>
  <c r="J30" i="2" s="1"/>
  <c r="H31" i="2"/>
  <c r="H30" i="2" s="1"/>
  <c r="J44" i="2"/>
  <c r="J43" i="2" s="1"/>
  <c r="J42" i="2" s="1"/>
  <c r="H44" i="2"/>
  <c r="H43" i="2" s="1"/>
  <c r="J35" i="2"/>
  <c r="H35" i="2"/>
  <c r="J64" i="2"/>
  <c r="J63" i="2" s="1"/>
  <c r="J62" i="2" s="1"/>
  <c r="H64" i="2"/>
  <c r="H63" i="2" s="1"/>
  <c r="J20" i="2"/>
  <c r="J19" i="2" s="1"/>
  <c r="H20" i="2"/>
  <c r="H19" i="2" s="1"/>
  <c r="J48" i="2"/>
  <c r="H48" i="2"/>
  <c r="J41" i="2"/>
  <c r="J40" i="2" s="1"/>
  <c r="J56" i="2"/>
  <c r="L28" i="7" l="1"/>
  <c r="L33" i="2" s="1"/>
  <c r="L32" i="2" s="1"/>
  <c r="H52" i="2"/>
  <c r="H51" i="2" s="1"/>
  <c r="J52" i="2"/>
  <c r="J51" i="2" s="1"/>
  <c r="H42" i="2"/>
  <c r="H62" i="2"/>
  <c r="J55" i="2"/>
  <c r="L29" i="2" l="1"/>
  <c r="L21" i="2" s="1"/>
  <c r="D4" i="7" l="1"/>
  <c r="AA4" i="7" l="1"/>
  <c r="L33" i="3"/>
  <c r="L36" i="3" l="1"/>
  <c r="K24" i="3" s="1"/>
  <c r="L24" i="3" s="1"/>
  <c r="H57" i="2"/>
  <c r="H33" i="2"/>
  <c r="H32" i="2" s="1"/>
  <c r="H26" i="2"/>
  <c r="H25" i="2" s="1"/>
  <c r="J13" i="7" l="1"/>
  <c r="BA13" i="7"/>
  <c r="H13" i="7" s="1"/>
  <c r="J13" i="2" s="1"/>
  <c r="K11" i="3"/>
  <c r="H60" i="2"/>
  <c r="J18" i="2"/>
  <c r="J17" i="2" s="1"/>
  <c r="H14" i="2"/>
  <c r="H38" i="2"/>
  <c r="H61" i="2"/>
  <c r="J39" i="2"/>
  <c r="H18" i="2"/>
  <c r="H17" i="2" s="1"/>
  <c r="J24" i="2"/>
  <c r="J23" i="2" s="1"/>
  <c r="H15" i="2"/>
  <c r="J38" i="2"/>
  <c r="H24" i="2"/>
  <c r="H23" i="2" s="1"/>
  <c r="J26" i="2"/>
  <c r="J25" i="2" s="1"/>
  <c r="H39" i="2"/>
  <c r="J14" i="2"/>
  <c r="J61" i="2"/>
  <c r="J60" i="2"/>
  <c r="J15" i="2"/>
  <c r="J33" i="2"/>
  <c r="J32" i="2" s="1"/>
  <c r="J57" i="2"/>
  <c r="J54" i="2"/>
  <c r="H54" i="2"/>
  <c r="H53" i="2" s="1"/>
  <c r="J47" i="2"/>
  <c r="J46" i="2" s="1"/>
  <c r="H47" i="2"/>
  <c r="H46" i="2" s="1"/>
  <c r="L11" i="3" l="1"/>
  <c r="J1" i="7"/>
  <c r="J37" i="2"/>
  <c r="H37" i="2"/>
  <c r="J45" i="2"/>
  <c r="J16" i="2"/>
  <c r="J53" i="2"/>
  <c r="J50" i="2" s="1"/>
  <c r="J59" i="2"/>
  <c r="J58" i="2" s="1"/>
  <c r="J22" i="2"/>
  <c r="H45" i="2"/>
  <c r="H22" i="2"/>
  <c r="H16" i="2"/>
  <c r="H59" i="2"/>
  <c r="H50" i="2"/>
  <c r="H36" i="2"/>
  <c r="H34" i="2" s="1"/>
  <c r="J36" i="2"/>
  <c r="J34" i="2" s="1"/>
  <c r="J9" i="7" l="1"/>
  <c r="BA9" i="7"/>
  <c r="H9" i="7" s="1"/>
  <c r="J12" i="2" s="1"/>
  <c r="J11" i="2" s="1"/>
  <c r="J2" i="7"/>
  <c r="J29" i="2"/>
  <c r="J49" i="2"/>
  <c r="H29" i="2"/>
  <c r="H21" i="2" s="1"/>
  <c r="H58" i="2"/>
  <c r="H49" i="2" s="1"/>
  <c r="J21" i="2" l="1"/>
  <c r="R3" i="22"/>
  <c r="G36" i="3" s="1"/>
  <c r="H36" i="3" s="1"/>
  <c r="S3" i="22" l="1"/>
  <c r="G33" i="3" s="1"/>
  <c r="H33" i="3" s="1"/>
  <c r="G24" i="3" s="1"/>
  <c r="H24" i="3" s="1"/>
  <c r="AA13" i="7" l="1"/>
  <c r="D13" i="7" s="1"/>
  <c r="H13" i="2" s="1"/>
  <c r="F13" i="7"/>
  <c r="G11" i="3"/>
  <c r="F11" i="3" l="1"/>
  <c r="H11" i="3" s="1"/>
  <c r="AA9" i="7" l="1"/>
  <c r="D9" i="7" s="1"/>
  <c r="H12" i="2" s="1"/>
  <c r="H11" i="2" s="1"/>
  <c r="F9" i="7"/>
  <c r="H41" i="1" l="1"/>
  <c r="G27" i="1" l="1"/>
  <c r="F27" i="1"/>
  <c r="AA39" i="7" l="1"/>
  <c r="D39" i="7" s="1"/>
  <c r="H27" i="1"/>
  <c r="E39" i="7" s="1"/>
  <c r="G6" i="1" l="1"/>
  <c r="F6" i="1"/>
  <c r="L39" i="7" l="1"/>
  <c r="L10" i="2" s="1"/>
  <c r="L9" i="2" s="1"/>
  <c r="J10" i="2"/>
  <c r="J9" i="2" s="1"/>
  <c r="H10" i="2"/>
  <c r="H9" i="2" s="1"/>
  <c r="H6" i="1"/>
  <c r="F1" i="7"/>
  <c r="F2" i="7"/>
  <c r="L8" i="2" l="1"/>
  <c r="L7" i="2" s="1"/>
  <c r="H8" i="2"/>
  <c r="J8" i="2"/>
  <c r="L6" i="2" l="1"/>
  <c r="H7" i="2"/>
  <c r="J7" i="2"/>
  <c r="H6" i="2" l="1"/>
  <c r="J6" i="2"/>
</calcChain>
</file>

<file path=xl/sharedStrings.xml><?xml version="1.0" encoding="utf-8"?>
<sst xmlns="http://schemas.openxmlformats.org/spreadsheetml/2006/main" count="1098" uniqueCount="506">
  <si>
    <t>Indicadores dos Programas de Calidade</t>
  </si>
  <si>
    <t>Meta</t>
  </si>
  <si>
    <t>Resultado</t>
  </si>
  <si>
    <t>I3</t>
  </si>
  <si>
    <t>DO-0205: Xestión da mobilidade</t>
  </si>
  <si>
    <t>I4</t>
  </si>
  <si>
    <t>I6</t>
  </si>
  <si>
    <t>PE-02 Xestión de PDI</t>
  </si>
  <si>
    <t>I7</t>
  </si>
  <si>
    <t>PE-01 Xestión do PAS</t>
  </si>
  <si>
    <t>I8</t>
  </si>
  <si>
    <t>DO-0201 Planificación e desenvolvemento da ensinanza</t>
  </si>
  <si>
    <t>I9</t>
  </si>
  <si>
    <t>I10</t>
  </si>
  <si>
    <t>I11</t>
  </si>
  <si>
    <t xml:space="preserve">Distribución de alumnado por centros de prácticas </t>
  </si>
  <si>
    <t>DO-0204 Xestión de prácticas</t>
  </si>
  <si>
    <t>I12</t>
  </si>
  <si>
    <t>I13</t>
  </si>
  <si>
    <t>Indicadores institucionais da Universidade de Vigo</t>
  </si>
  <si>
    <t>Índice de satisfacción cos recursos materiais e servizos</t>
  </si>
  <si>
    <t>IA-01: Xestión dos recursos materiais e dos servizos</t>
  </si>
  <si>
    <t>DO-0203: Orientación do estudantado e atención ás NEAE</t>
  </si>
  <si>
    <t>DO-0204: Xestión das prácticas académicas</t>
  </si>
  <si>
    <t>Índice de satisfacción coa promoción da titulación e a información pública na web</t>
  </si>
  <si>
    <t>Indicadores do programa  estratéxico de centro</t>
  </si>
  <si>
    <t>MC-02: Xestión das queixas, suxestións e parabéns</t>
  </si>
  <si>
    <t>DO-0101: Deseño, verificación, modificación e acreditación das titulacións oficiais</t>
  </si>
  <si>
    <t>DO-0102: Seguimento e mellora das titulacións</t>
  </si>
  <si>
    <t>DO-0103: Suspensión e extinción dunha titulación</t>
  </si>
  <si>
    <t>DO-0202 Promoción das titulacións</t>
  </si>
  <si>
    <t>% Rexistros en estado completado na aplicación SGIC</t>
  </si>
  <si>
    <t xml:space="preserve"> Indicadores do programa estratexico do centro</t>
  </si>
  <si>
    <t>DE-01: Programación e desenvolvemento estratéxico</t>
  </si>
  <si>
    <t>Procesos Estratéxicos</t>
  </si>
  <si>
    <t>Dirección Estratéxica (DE)</t>
  </si>
  <si>
    <t>DE-01: Programación estratéxica</t>
  </si>
  <si>
    <t>DE-02: Seguimento e medición e DE-03: Revisión do sistema (IRD)</t>
  </si>
  <si>
    <t>Resultados de inserción laboral</t>
  </si>
  <si>
    <t>Taxa de abandono  (Egreso)</t>
  </si>
  <si>
    <t>Taxa de cambio de estudo</t>
  </si>
  <si>
    <t>Xestión da Calidade e mellora continua (MC)</t>
  </si>
  <si>
    <t>MC-02 Xestión QSPs</t>
  </si>
  <si>
    <t>MC-05 Medición satisfacción</t>
  </si>
  <si>
    <t>Procesos  Chave</t>
  </si>
  <si>
    <t>DO-01: Xestión dos programas formativos</t>
  </si>
  <si>
    <t>DO-0101 Titulacións</t>
  </si>
  <si>
    <t>DO-0102 Seguimento</t>
  </si>
  <si>
    <t>DO-0103 Extinción</t>
  </si>
  <si>
    <t xml:space="preserve">DO-02:Planificación e desenvolvemento do ensino </t>
  </si>
  <si>
    <t>DO-0201 Planificación</t>
  </si>
  <si>
    <t>Resultados EAD</t>
  </si>
  <si>
    <t>DO-0202 Promoción</t>
  </si>
  <si>
    <t>DO-0203 Orientación</t>
  </si>
  <si>
    <t>DO-0204 Prácticas</t>
  </si>
  <si>
    <t>DO-0205 Mobilidade</t>
  </si>
  <si>
    <t xml:space="preserve">DO-03: Información pública e rendemento de contas </t>
  </si>
  <si>
    <t>DO-0301: Información pública e rendemento de contas</t>
  </si>
  <si>
    <t>Xestión Académica (AC)</t>
  </si>
  <si>
    <t>Procesos Soporte</t>
  </si>
  <si>
    <t>Xestión do persoal (PE)</t>
  </si>
  <si>
    <t>PE-02 PDI</t>
  </si>
  <si>
    <t xml:space="preserve">PE-01 PAS </t>
  </si>
  <si>
    <t>Xestión Documental (XD)</t>
  </si>
  <si>
    <t>Xestión da infraestrutura (IA)</t>
  </si>
  <si>
    <t>IA-01 Recursos e servizos</t>
  </si>
  <si>
    <t>I5</t>
  </si>
  <si>
    <t>I3-1</t>
  </si>
  <si>
    <t>I3-2</t>
  </si>
  <si>
    <t>Resultados dos indicadores do SGC</t>
  </si>
  <si>
    <t>I7-1</t>
  </si>
  <si>
    <t>I7-2</t>
  </si>
  <si>
    <t>Indicadores de mobilidade do estudantado</t>
  </si>
  <si>
    <t xml:space="preserve">Indicadores de mobilidade do PDI </t>
  </si>
  <si>
    <t>I8-1</t>
  </si>
  <si>
    <t>I8-2</t>
  </si>
  <si>
    <t>Indicadores de resultados</t>
  </si>
  <si>
    <t>I10-1</t>
  </si>
  <si>
    <t>I10-2</t>
  </si>
  <si>
    <t>I10-3</t>
  </si>
  <si>
    <t>I10-4</t>
  </si>
  <si>
    <t>I10-5</t>
  </si>
  <si>
    <t>I10-6</t>
  </si>
  <si>
    <t>I10-7</t>
  </si>
  <si>
    <t>I10-8</t>
  </si>
  <si>
    <t>Denominación Indicador</t>
  </si>
  <si>
    <t>Taxa de graduación da titulación</t>
  </si>
  <si>
    <t>Taxa de eficiencia</t>
  </si>
  <si>
    <t>Taxa de éxito</t>
  </si>
  <si>
    <t>Taxa de avaliación</t>
  </si>
  <si>
    <t>Relación de Oferta / Demanda de prazas</t>
  </si>
  <si>
    <t>I11-1</t>
  </si>
  <si>
    <t>I11-2</t>
  </si>
  <si>
    <t>I11-3</t>
  </si>
  <si>
    <t>Procedimientos asociados</t>
  </si>
  <si>
    <t>Denominación</t>
  </si>
  <si>
    <t>I21</t>
  </si>
  <si>
    <t>I22</t>
  </si>
  <si>
    <t>I23</t>
  </si>
  <si>
    <t>I24</t>
  </si>
  <si>
    <t>I26</t>
  </si>
  <si>
    <t>I31</t>
  </si>
  <si>
    <t>I32</t>
  </si>
  <si>
    <t>I33</t>
  </si>
  <si>
    <t>I34</t>
  </si>
  <si>
    <t>I35</t>
  </si>
  <si>
    <t>I36</t>
  </si>
  <si>
    <t>I37</t>
  </si>
  <si>
    <t>I38</t>
  </si>
  <si>
    <t>I39</t>
  </si>
  <si>
    <t>% Participación do PDI do título en plans de formación</t>
  </si>
  <si>
    <t>% PDI do título avaliado polo programa DOCENTIA e resultados obtidos</t>
  </si>
  <si>
    <t>I23-1</t>
  </si>
  <si>
    <t>I23-2</t>
  </si>
  <si>
    <t>I23-3</t>
  </si>
  <si>
    <t>I24-1</t>
  </si>
  <si>
    <t>I24-2</t>
  </si>
  <si>
    <t>I26-1</t>
  </si>
  <si>
    <t>I26-2</t>
  </si>
  <si>
    <t>I26-3</t>
  </si>
  <si>
    <t>I26-4</t>
  </si>
  <si>
    <t>I40</t>
  </si>
  <si>
    <t>I41</t>
  </si>
  <si>
    <t>I42</t>
  </si>
  <si>
    <t>I43</t>
  </si>
  <si>
    <t>I50</t>
  </si>
  <si>
    <t>Nº Accións de promoción realizadas</t>
  </si>
  <si>
    <t>% Accións de Mellora finalizadas en prazo</t>
  </si>
  <si>
    <t>Media alumnos por grupo de docencia ou PDA</t>
  </si>
  <si>
    <t>I50-1</t>
  </si>
  <si>
    <t>I50-2</t>
  </si>
  <si>
    <t>I50-3</t>
  </si>
  <si>
    <t>I50-4</t>
  </si>
  <si>
    <t>I50-6</t>
  </si>
  <si>
    <t>I50-7</t>
  </si>
  <si>
    <t>I50-8</t>
  </si>
  <si>
    <t>I50-9</t>
  </si>
  <si>
    <t>I50-5</t>
  </si>
  <si>
    <t>I20</t>
  </si>
  <si>
    <t>I20-1</t>
  </si>
  <si>
    <t>I20-2</t>
  </si>
  <si>
    <t>I20-3</t>
  </si>
  <si>
    <t>I20-4</t>
  </si>
  <si>
    <t>I27</t>
  </si>
  <si>
    <t>I28</t>
  </si>
  <si>
    <t>I30</t>
  </si>
  <si>
    <t>I39-1</t>
  </si>
  <si>
    <t>I39-2</t>
  </si>
  <si>
    <t>XD-01: Control dos documentos e dos rexistros</t>
  </si>
  <si>
    <t>XD-01 Documentos e Rexistros</t>
  </si>
  <si>
    <t>Procesos</t>
  </si>
  <si>
    <t>Resultados do PDI avaliado</t>
  </si>
  <si>
    <t xml:space="preserve">Indicadores </t>
  </si>
  <si>
    <t>Cod</t>
  </si>
  <si>
    <t>Panel de indicadores- Cadro de mando</t>
  </si>
  <si>
    <t>DE-02  Seguimento e Medición;  Este indicador mostra os resultados do conxunto dos indicadores do cadro de mando</t>
  </si>
  <si>
    <t>DE-02  Seguimento e Medición; 
DE-03 Revisión do sistema pola dirección</t>
  </si>
  <si>
    <t>Titulación</t>
  </si>
  <si>
    <t>Centro</t>
  </si>
  <si>
    <t>Nº</t>
  </si>
  <si>
    <t>I25</t>
  </si>
  <si>
    <t>I44</t>
  </si>
  <si>
    <t>I45</t>
  </si>
  <si>
    <t>Nº PDI que imparte docencia en titulación</t>
  </si>
  <si>
    <t>Descripcion e Fonte de Información</t>
  </si>
  <si>
    <t>I10-9</t>
  </si>
  <si>
    <t>I10-10</t>
  </si>
  <si>
    <t>I10-11</t>
  </si>
  <si>
    <t>I10-12</t>
  </si>
  <si>
    <t>Taxa de éxito por materia</t>
  </si>
  <si>
    <t>DO-0301 Información Pública</t>
  </si>
  <si>
    <t>I39-3</t>
  </si>
  <si>
    <t>I39-4</t>
  </si>
  <si>
    <t>----</t>
  </si>
  <si>
    <t>-----</t>
  </si>
  <si>
    <t>I1-I2</t>
  </si>
  <si>
    <t xml:space="preserve">Taxa de Ocupación </t>
  </si>
  <si>
    <t>Taxa de Preferencia (só Graos)</t>
  </si>
  <si>
    <t>Taxa de Adecuación (só Graos)</t>
  </si>
  <si>
    <t xml:space="preserve">Nota media do acceso </t>
  </si>
  <si>
    <t>Nº de procedementos actualizados no curso académico</t>
  </si>
  <si>
    <t>I5-1</t>
  </si>
  <si>
    <t>I7-3</t>
  </si>
  <si>
    <t>% Participación do PAS do centro en plans de formación</t>
  </si>
  <si>
    <t>% Estudantes que participan en programas de mobilidade</t>
  </si>
  <si>
    <t>Nº PDI en plans de formación do título</t>
  </si>
  <si>
    <t>Nº PDI propio que participa en programas de mobilidade</t>
  </si>
  <si>
    <t>% de PDI que participa en programas de mobilidade</t>
  </si>
  <si>
    <t>Engadir a información na Folla Anexos do Cadro de Mando, sobre as taxas de rendemento das titulación que se pode obter na consulta REN. Rendemento por materia 
https://secretaria.uvigo.gal/uv/web/transparencia/informe/show/5/51/64</t>
  </si>
  <si>
    <t>Engadir a información na Folla Anexos do Cadro de Mando, sobre as taxas de Éxito das titulación que se pode obter na consulta REN. Rendemento por materia
https://secretaria.uvigo.gal/uv/web/transparencia/informe/show/5/51/64</t>
  </si>
  <si>
    <t>Panel de indicadores- Cadro de mando dos Procedementos de Calidade</t>
  </si>
  <si>
    <t>Nº Obxectivos conseguidos</t>
  </si>
  <si>
    <t xml:space="preserve">% Obxectivos conseguidos </t>
  </si>
  <si>
    <t>% Consecución</t>
  </si>
  <si>
    <t>I50-11</t>
  </si>
  <si>
    <t>I50-12</t>
  </si>
  <si>
    <t>I50-13</t>
  </si>
  <si>
    <t>I50-14</t>
  </si>
  <si>
    <t>I50-15</t>
  </si>
  <si>
    <t>I50-16</t>
  </si>
  <si>
    <t>I50-17</t>
  </si>
  <si>
    <t>Este indicador está establecido polo centro, e está asociado ao centro. Indicar o resultado e a meta asociada.</t>
  </si>
  <si>
    <t>DE-02  Seguimento e Medición</t>
  </si>
  <si>
    <t xml:space="preserve">Satisfacción do Profesorado cos recursos materiais e servizos </t>
  </si>
  <si>
    <t>I50-10</t>
  </si>
  <si>
    <t>Índice de satisfacción do Profesorado coas titulacións</t>
  </si>
  <si>
    <t>Taxa de abandono da titulación (CURSA)</t>
  </si>
  <si>
    <t xml:space="preserve">Satisfacción das Persoas tituladas cos recursos materiais e servizos </t>
  </si>
  <si>
    <t>Satisfacción do Profesorado  coa promoción da titulación e a información pública na web</t>
  </si>
  <si>
    <t>Satisfacción das Persoas tituladas  coa promoción da titulación e a información pública na web</t>
  </si>
  <si>
    <t xml:space="preserve">Grao de satisfacción das Persoas Tituladas coas Prácticas </t>
  </si>
  <si>
    <t>Satisfacción do Estudantado  coa promoción da titulación e a información pública na web</t>
  </si>
  <si>
    <t>Satisfacción do Estudantado coa orientación recibida no centro</t>
  </si>
  <si>
    <t xml:space="preserve">Satisfacción do Estudantado cos recursos materiais e servizos </t>
  </si>
  <si>
    <t>Índice de satisfacción do Estudantado coas titulacións</t>
  </si>
  <si>
    <t>Satisfacción do Estudantado cos RRHH da titulación</t>
  </si>
  <si>
    <t>Satisfacción do Profesorado cos RRHH da titulación</t>
  </si>
  <si>
    <t>Satisfacción das Persoas tituladas cos RRHH da titulación</t>
  </si>
  <si>
    <t>Nº Estudantado matriculado</t>
  </si>
  <si>
    <t>Nº PDI avaliado en DOCENTIA</t>
  </si>
  <si>
    <t>% PDI que participa en DOCENTIA</t>
  </si>
  <si>
    <t>Engadir a información da titulación da táboa "2.7 Resultados por centro" do informe institucional de resultados na folla de anexos
https://www.uvigo.gal/universidade/calidade/programas-calidade/docencia/programa-docentia</t>
  </si>
  <si>
    <t>% Alumnado en prácticas académicas</t>
  </si>
  <si>
    <t>Nº Estudantado titorizado</t>
  </si>
  <si>
    <t xml:space="preserve">Titulación </t>
  </si>
  <si>
    <t xml:space="preserve">Excelente </t>
  </si>
  <si>
    <t xml:space="preserve">Notable </t>
  </si>
  <si>
    <t xml:space="preserve">Favorable </t>
  </si>
  <si>
    <t>Desfavorable</t>
  </si>
  <si>
    <t>Taxa de Rendemento</t>
  </si>
  <si>
    <t>I10-7
I10-10</t>
  </si>
  <si>
    <t>Área de Calidade</t>
  </si>
  <si>
    <t>Índice</t>
  </si>
  <si>
    <t>Resumo dos Resultados</t>
  </si>
  <si>
    <t>Resultados por procedementos</t>
  </si>
  <si>
    <t>Indicadores de Centro</t>
  </si>
  <si>
    <t>Indicadores do Sistema de Garantía de Calidade</t>
  </si>
  <si>
    <t>Cadro de Mando da Escola de Enxeñaría Forestal</t>
  </si>
  <si>
    <t>Escola de Enxeñaría Forestal</t>
  </si>
  <si>
    <t>Indicadores de Grao en Enxeñaría Forestal</t>
  </si>
  <si>
    <t>Panel de indicadores- Cadro de mando do Grao en Enxeñaría Forestal</t>
  </si>
  <si>
    <t>Grao en Enxeñaría Forestal</t>
  </si>
  <si>
    <t>P03G370V01</t>
  </si>
  <si>
    <t>Observacións</t>
  </si>
  <si>
    <t>Datos</t>
  </si>
  <si>
    <t>Resultados</t>
  </si>
  <si>
    <t>Meta Taxa de éxito</t>
  </si>
  <si>
    <t>Meta Taxa de Rendemento</t>
  </si>
  <si>
    <t>Acada a meta de éxito</t>
  </si>
  <si>
    <t>Acada a meta de Rto.</t>
  </si>
  <si>
    <t>https://secretaria.uvigo.gal/uv/web/transparencia/informe/show/5/51/64</t>
  </si>
  <si>
    <t>Taxa de Rendemento por materia</t>
  </si>
  <si>
    <t>Taxa de Rendemento por materia
Taxa de éxito por materia</t>
  </si>
  <si>
    <t>Grao de Satisfacción do estudantado co PAT</t>
  </si>
  <si>
    <t>Índice de satisfacción coa organización e o desenvolvemento</t>
  </si>
  <si>
    <t>I44-1</t>
  </si>
  <si>
    <t>Satisfacción do Estudantado coa organización e o desenvolvemento</t>
  </si>
  <si>
    <t>I44-2</t>
  </si>
  <si>
    <t>Satisfacción do Profesorado coa organización e o desenvolvemento</t>
  </si>
  <si>
    <t>Satisfacción das Persoas tituladas coa organización e o desenvolvemento</t>
  </si>
  <si>
    <t>I44-3</t>
  </si>
  <si>
    <t>Nº Estudantes de novo ingreso (Grao e Máster)</t>
  </si>
  <si>
    <t>I46</t>
  </si>
  <si>
    <t xml:space="preserve">Nº Queixas recibidas </t>
  </si>
  <si>
    <t>% de Titulacións que renovaron a súa acreditación</t>
  </si>
  <si>
    <t>I29-1</t>
  </si>
  <si>
    <t>Nº Titulacións en proceso de verificación</t>
  </si>
  <si>
    <t>I29-2</t>
  </si>
  <si>
    <t>Nº Titulacións en proceso de modificación substancial</t>
  </si>
  <si>
    <t>I29-3</t>
  </si>
  <si>
    <t>Nº Titulacións en proceso de renovación da acreditación</t>
  </si>
  <si>
    <t>% Titulacións con avaliación favorable en Seguimento</t>
  </si>
  <si>
    <r>
      <rPr>
        <b/>
        <sz val="10"/>
        <rFont val="Calibri"/>
        <family val="2"/>
        <scheme val="minor"/>
      </rPr>
      <t xml:space="preserve">Cubrir Meta e Resultado
</t>
    </r>
    <r>
      <rPr>
        <sz val="10"/>
        <rFont val="Calibri"/>
        <family val="2"/>
        <scheme val="minor"/>
      </rPr>
      <t>Indicar a % de titulacións que se imparten no centro que obtiveron unha avaliación Favorable no Informe de definitivo do Seguimento da ACSUG sobre o total das titulacións que participaron. Incluír únicamente as titulacións que recibiron o informe final neste curso.</t>
    </r>
  </si>
  <si>
    <t>Nº Titulacións en proceso de Seguimento</t>
  </si>
  <si>
    <r>
      <rPr>
        <b/>
        <sz val="10"/>
        <rFont val="Calibri"/>
        <family val="2"/>
        <scheme val="minor"/>
      </rPr>
      <t xml:space="preserve">Só cubrir o Resultado, é un indicador informativo
</t>
    </r>
    <r>
      <rPr>
        <sz val="10"/>
        <rFont val="Calibri"/>
        <family val="2"/>
        <scheme val="minor"/>
      </rPr>
      <t>Indicar o Nº de titulacións que se imparten no centro que estan en proceso de seguimento da ACSUG</t>
    </r>
  </si>
  <si>
    <t>Nº Titulacións en proceso de extinción ou suspensión</t>
  </si>
  <si>
    <r>
      <rPr>
        <b/>
        <sz val="10"/>
        <rFont val="Calibri"/>
        <family val="2"/>
        <scheme val="minor"/>
      </rPr>
      <t xml:space="preserve">Só cubrir o Resultado, é un indicador informativo
</t>
    </r>
    <r>
      <rPr>
        <sz val="10"/>
        <rFont val="Calibri"/>
        <family val="2"/>
        <scheme val="minor"/>
      </rPr>
      <t>Indicar o Nº de titulacións que se impartiron no centro no curso pasado, que están nun proceso de suspensión ou extinción</t>
    </r>
  </si>
  <si>
    <r>
      <rPr>
        <b/>
        <sz val="10"/>
        <rFont val="Calibri"/>
        <family val="2"/>
        <scheme val="minor"/>
      </rPr>
      <t xml:space="preserve">Só cubrir o Resultado, é un indicador informativo
</t>
    </r>
    <r>
      <rPr>
        <sz val="10"/>
        <rFont val="Calibri"/>
        <family val="2"/>
        <scheme val="minor"/>
      </rPr>
      <t>Indicar o Nº de accións de promoción realizadas segundo o plan de promoción previsto polo centro e as súas titulacións.</t>
    </r>
  </si>
  <si>
    <r>
      <rPr>
        <b/>
        <sz val="10"/>
        <rFont val="Calibri"/>
        <family val="2"/>
        <scheme val="minor"/>
      </rPr>
      <t>Cubrir Meta e Resultado</t>
    </r>
    <r>
      <rPr>
        <sz val="10"/>
        <rFont val="Calibri"/>
        <family val="2"/>
        <scheme val="minor"/>
      </rPr>
      <t xml:space="preserve">
Indicar o Grao de satisfacción do estudantado co PAT, mediante unha enquisa vosa. No caso de utilizar a enquisa do Anexo IV-A da "Guía para a elaboración do PAT", incluiríase o valor do ítem 4 " Valore o grao de utilidade do PAT"</t>
    </r>
  </si>
  <si>
    <r>
      <rPr>
        <b/>
        <sz val="10"/>
        <rFont val="Calibri"/>
        <family val="2"/>
        <scheme val="minor"/>
      </rPr>
      <t xml:space="preserve">Só cubrir o Resultado, é un indicador informativo
</t>
    </r>
    <r>
      <rPr>
        <sz val="10"/>
        <rFont val="Calibri"/>
        <family val="2"/>
        <scheme val="minor"/>
      </rPr>
      <t xml:space="preserve">Indicar o Nº de procedementos actualizados neste curso </t>
    </r>
  </si>
  <si>
    <r>
      <rPr>
        <b/>
        <sz val="10"/>
        <rFont val="Calibri"/>
        <family val="2"/>
        <scheme val="minor"/>
      </rPr>
      <t>Cubrir Meta e Resultado</t>
    </r>
    <r>
      <rPr>
        <sz val="10"/>
        <rFont val="Calibri"/>
        <family val="2"/>
        <scheme val="minor"/>
      </rPr>
      <t xml:space="preserve">
Indicar a % de rexistros co estado </t>
    </r>
    <r>
      <rPr>
        <i/>
        <sz val="10"/>
        <rFont val="Calibri"/>
        <family val="2"/>
        <scheme val="minor"/>
      </rPr>
      <t xml:space="preserve">"Completado" </t>
    </r>
    <r>
      <rPr>
        <sz val="10"/>
        <rFont val="Calibri"/>
        <family val="2"/>
        <scheme val="minor"/>
      </rPr>
      <t>na aplicación SGIC do curso pasado</t>
    </r>
  </si>
  <si>
    <t>AC-01: Acceso, evolución e Expedición de Titulos Oficiais</t>
  </si>
  <si>
    <t>Nº Accións de mellora definidas neste curso</t>
  </si>
  <si>
    <r>
      <rPr>
        <b/>
        <sz val="10"/>
        <rFont val="Calibri"/>
        <family val="2"/>
        <scheme val="minor"/>
      </rPr>
      <t>Só cubrir o Resultado, é un indicador informativo</t>
    </r>
    <r>
      <rPr>
        <sz val="10"/>
        <rFont val="Calibri"/>
        <family val="2"/>
        <scheme val="minor"/>
      </rPr>
      <t xml:space="preserve">
Nº de melloras rexistradas asociadas á titulación na aplicación SGIC neste curso </t>
    </r>
  </si>
  <si>
    <r>
      <t xml:space="preserve">Só Cubrir a Meta entre os valores [0-10]
</t>
    </r>
    <r>
      <rPr>
        <sz val="10"/>
        <rFont val="Calibri"/>
        <family val="2"/>
        <scheme val="minor"/>
      </rPr>
      <t xml:space="preserve">Nº dos obxectivos I50-1 ata I50-10 que se acadan </t>
    </r>
  </si>
  <si>
    <t>Nº Estudantes propios que participan en programas de mobilidade</t>
  </si>
  <si>
    <r>
      <rPr>
        <b/>
        <sz val="10"/>
        <color theme="1"/>
        <rFont val="Calibri"/>
        <family val="2"/>
        <scheme val="minor"/>
      </rPr>
      <t xml:space="preserve">Só Cubrir a Meta. O Resultado calcúlase de xeito automático
</t>
    </r>
    <r>
      <rPr>
        <sz val="10"/>
        <color theme="1"/>
        <rFont val="Calibri"/>
        <family val="2"/>
        <scheme val="minor"/>
      </rPr>
      <t>% Estudantado que participa en programas de mobilidade con relación ao estudantado matriculado. 
Porcentaxe que se calcula de xeito automático, a partir do indicador I3-1 e I45</t>
    </r>
  </si>
  <si>
    <r>
      <rPr>
        <b/>
        <sz val="10"/>
        <color theme="1"/>
        <rFont val="Calibri"/>
        <family val="2"/>
        <scheme val="minor"/>
      </rPr>
      <t xml:space="preserve">Só Cubrir a Meta. O Resultado calcúlase de xeito automático.
</t>
    </r>
    <r>
      <rPr>
        <sz val="10"/>
        <color theme="1"/>
        <rFont val="Calibri"/>
        <family val="2"/>
        <scheme val="minor"/>
      </rPr>
      <t>% de PDI que participa en programas de mobilidade con relación ao PDI total, que se calcula a partir dos indicadores I8-1 e I46</t>
    </r>
  </si>
  <si>
    <t>Este indicador atópase no rexistro "R1 DO-0204" na aplicación SGIC da secretaría virtual: https://secretaria.uvigo.gal/uv/web/sgic/admin/evidencias/list</t>
  </si>
  <si>
    <t>Valor mínimo das taxas de Rendemento dunha materia da titulación</t>
  </si>
  <si>
    <t>Valor mínimo das taxas de Éxito dunha materia da titulación</t>
  </si>
  <si>
    <r>
      <rPr>
        <b/>
        <sz val="10"/>
        <rFont val="Calibri"/>
        <family val="2"/>
        <scheme val="minor"/>
      </rPr>
      <t xml:space="preserve">Só cubrir o Resultado, é un indicador informativo
</t>
    </r>
    <r>
      <rPr>
        <sz val="10"/>
        <rFont val="Calibri"/>
        <family val="2"/>
        <scheme val="minor"/>
      </rPr>
      <t>Introducir a inserción laboral da da titulación da secretaría virtual
https://secretaria.uvigo.gal/uv/web/transparencia/grupo/show/5/69</t>
    </r>
  </si>
  <si>
    <r>
      <t xml:space="preserve">Este indicador atópase no rexistro </t>
    </r>
    <r>
      <rPr>
        <i/>
        <sz val="10"/>
        <color theme="1"/>
        <rFont val="Calibri"/>
        <family val="2"/>
        <scheme val="minor"/>
      </rPr>
      <t xml:space="preserve">"R1 DO-0201 PDA" </t>
    </r>
    <r>
      <rPr>
        <sz val="10"/>
        <color theme="1"/>
        <rFont val="Calibri"/>
        <family val="2"/>
        <scheme val="minor"/>
      </rPr>
      <t>na aplicación SGIC da secretaría virtual: https://secretaria.uvigo.gal/uv/web/sgic/admin/evidencias/list</t>
    </r>
  </si>
  <si>
    <t>Índice das enquisas de satisfacción coas titulacións</t>
  </si>
  <si>
    <t>Índice de satisfacción das Persoas tituladas coas titulacións</t>
  </si>
  <si>
    <t>I23-4</t>
  </si>
  <si>
    <t>Índice de satisfacción coa orientación recibida no centro</t>
  </si>
  <si>
    <t>Satisfacción das Persoas tituladas coa orientación académica recibida no centro</t>
  </si>
  <si>
    <t>I24-3</t>
  </si>
  <si>
    <t>Satisfacción das Persoas tituladas coa orientación profesional e laboral recibida no centro</t>
  </si>
  <si>
    <r>
      <rPr>
        <b/>
        <sz val="10"/>
        <rFont val="Calibri"/>
        <family val="2"/>
        <scheme val="minor"/>
      </rPr>
      <t xml:space="preserve">Cubrir Meta e Resultado. 
</t>
    </r>
    <r>
      <rPr>
        <sz val="10"/>
        <rFont val="Calibri"/>
        <family val="2"/>
        <scheme val="minor"/>
      </rPr>
      <t xml:space="preserve">Introducir o Grao de satisfacción do estudantado co PAT, mediante unha enquisa de realización propia. No caso de utilizar a enquisa do Anexo IV-A da </t>
    </r>
    <r>
      <rPr>
        <i/>
        <sz val="10"/>
        <rFont val="Calibri"/>
        <family val="2"/>
        <scheme val="minor"/>
      </rPr>
      <t>"Guía para a elaboración do PAT"</t>
    </r>
    <r>
      <rPr>
        <sz val="10"/>
        <rFont val="Calibri"/>
        <family val="2"/>
        <scheme val="minor"/>
      </rPr>
      <t>, incluiríase o valor do ítem 4 " Valore o grao de utilidade do PAT"</t>
    </r>
  </si>
  <si>
    <t xml:space="preserve">Grao de satisfacción cos RRHH </t>
  </si>
  <si>
    <r>
      <rPr>
        <b/>
        <sz val="10"/>
        <color theme="1"/>
        <rFont val="Calibri"/>
        <family val="2"/>
        <scheme val="minor"/>
      </rPr>
      <t>Cubrir Meta e Resultado</t>
    </r>
    <r>
      <rPr>
        <sz val="10"/>
        <color theme="1"/>
        <rFont val="Calibri"/>
        <family val="2"/>
        <scheme val="minor"/>
      </rPr>
      <t xml:space="preserve">
Porcentaxe das accións de mellora que está prevista a súa finalización neste curso, e efectivamente están finalizadas, sobre o total das accións de mellora que finalizaban o curso de referencia.</t>
    </r>
  </si>
  <si>
    <t>Consecución</t>
  </si>
  <si>
    <t>AC-01: Acceso, Evolución e Expedición de Titulos Oficiais</t>
  </si>
  <si>
    <t>Indicadores de formación do PDI</t>
  </si>
  <si>
    <t>I5-2</t>
  </si>
  <si>
    <r>
      <rPr>
        <b/>
        <sz val="10"/>
        <color theme="1"/>
        <rFont val="Calibri"/>
        <family val="2"/>
        <scheme val="minor"/>
      </rPr>
      <t>Cubrir a Meta. O Resultado calcúlase de xeito automático.</t>
    </r>
    <r>
      <rPr>
        <sz val="10"/>
        <color theme="1"/>
        <rFont val="Calibri"/>
        <family val="2"/>
        <scheme val="minor"/>
      </rPr>
      <t xml:space="preserve">
É a porcentaxe do PDI que participa en plans de formación, que se calcula de xeito automático a partir do indicador I5-1 e I46</t>
    </r>
  </si>
  <si>
    <r>
      <rPr>
        <b/>
        <sz val="10"/>
        <rFont val="Calibri"/>
        <family val="2"/>
        <scheme val="minor"/>
      </rPr>
      <t xml:space="preserve">Só cubrir o Resultado, é un indicador informativo
</t>
    </r>
    <r>
      <rPr>
        <sz val="10"/>
        <rFont val="Calibri"/>
        <family val="2"/>
        <scheme val="minor"/>
      </rPr>
      <t>Nº de estudantado incluído no PAT</t>
    </r>
  </si>
  <si>
    <r>
      <rPr>
        <b/>
        <sz val="10"/>
        <color theme="1"/>
        <rFont val="Calibri"/>
        <family val="2"/>
        <scheme val="minor"/>
      </rPr>
      <t xml:space="preserve">Non Cubrir a Meta nin o Resultado. Calcúlanse de xeito automático
</t>
    </r>
    <r>
      <rPr>
        <sz val="10"/>
        <color theme="1"/>
        <rFont val="Calibri"/>
        <family val="2"/>
        <scheme val="minor"/>
      </rPr>
      <t>Este indicador mostra a porcentaxe dos obxectivos que acadan as súas metas establecidas.</t>
    </r>
  </si>
  <si>
    <t>a</t>
  </si>
  <si>
    <t xml:space="preserve">Nº dos obxectivos I3-1 e I3-2 que se acadan </t>
  </si>
  <si>
    <t xml:space="preserve">Nº dos obxectivos I5-1 e I5-2 que se acadan </t>
  </si>
  <si>
    <t xml:space="preserve">Nº dos obxectivos (I7-1 e I7-2) que se acadan </t>
  </si>
  <si>
    <t xml:space="preserve">Nº dos obxectivos (I8-1 e I8-2) que se acadan </t>
  </si>
  <si>
    <t xml:space="preserve">Nº dos obxectivos (I10-1 ata I10-12) que se acadan </t>
  </si>
  <si>
    <t xml:space="preserve">Nº dos obxectivos (I11-1, I11-2 e I11-3) que se acadan </t>
  </si>
  <si>
    <t xml:space="preserve">Nº dos obxectivos (I20-1, I20-2, I20-3 e I20-4) que se acadan </t>
  </si>
  <si>
    <t xml:space="preserve">Nº dos obxectivos (I23-1, I23-2, I23-3 e I23-4) que se acadan </t>
  </si>
  <si>
    <t xml:space="preserve">Nº dos obxectivos (I26-1, I26-2, I26-3 e I26-4) que se acadan </t>
  </si>
  <si>
    <t xml:space="preserve">Nº dos obxectivos (I39-1, I39-2, I39-3 e I39-4) que se acadan </t>
  </si>
  <si>
    <t xml:space="preserve">Nº dos obxectivos (I44-1, I44-2, I44-3 e I44-4) que se acadan </t>
  </si>
  <si>
    <t>Satisfacción do Profesorado coa orientación académica recibida no centro</t>
  </si>
  <si>
    <t>I24-4</t>
  </si>
  <si>
    <r>
      <rPr>
        <b/>
        <sz val="10"/>
        <rFont val="Calibri"/>
        <family val="2"/>
        <scheme val="minor"/>
      </rPr>
      <t>Cubrir Meta e Resultado. O indicador acádase se o resultado é igual ou inferior á meta.</t>
    </r>
    <r>
      <rPr>
        <sz val="10"/>
        <rFont val="Calibri"/>
        <family val="2"/>
        <scheme val="minor"/>
      </rPr>
      <t xml:space="preserve">
Indicar o Nº de queixas recibidas no curso e que sexan competencia do centro ou das súas titulacións.
https://secretaria.uvigo.gal/uv/web/qsp/</t>
    </r>
  </si>
  <si>
    <r>
      <rPr>
        <b/>
        <sz val="10"/>
        <rFont val="Calibri"/>
        <family val="2"/>
        <scheme val="minor"/>
      </rPr>
      <t xml:space="preserve">Cubrir Meta e Resultado
</t>
    </r>
    <r>
      <rPr>
        <sz val="10"/>
        <rFont val="Calibri"/>
        <family val="2"/>
        <scheme val="minor"/>
      </rPr>
      <t>Indicar a % de titulacións que se imparten no centro que renovaron a súa acreditación sobre o total das titulacións que participaron na renovación da acreditación. Ter en conta únicamente as titulacións que recibiron o informe definitivo neste curso.</t>
    </r>
  </si>
  <si>
    <r>
      <rPr>
        <b/>
        <sz val="10"/>
        <rFont val="Calibri"/>
        <family val="2"/>
        <scheme val="minor"/>
      </rPr>
      <t xml:space="preserve">Só cubrir o Resultado, é un indicador informativo
</t>
    </r>
    <r>
      <rPr>
        <sz val="10"/>
        <rFont val="Calibri"/>
        <family val="2"/>
        <scheme val="minor"/>
      </rPr>
      <t>Indicar o Nº de titulacións que se imparten no centro que estan en proceso de verificación.</t>
    </r>
  </si>
  <si>
    <r>
      <rPr>
        <b/>
        <sz val="10"/>
        <rFont val="Calibri"/>
        <family val="2"/>
        <scheme val="minor"/>
      </rPr>
      <t xml:space="preserve">Só cubrir o Resultado, é un indicador informativo
</t>
    </r>
    <r>
      <rPr>
        <sz val="10"/>
        <rFont val="Calibri"/>
        <family val="2"/>
        <scheme val="minor"/>
      </rPr>
      <t>Indicar o Nº de titulacións que se imparten no centro que estan en proceso de modificación substancial.</t>
    </r>
  </si>
  <si>
    <r>
      <rPr>
        <b/>
        <sz val="10"/>
        <rFont val="Calibri"/>
        <family val="2"/>
        <scheme val="minor"/>
      </rPr>
      <t xml:space="preserve">Só cubrir o Resultado, é un indicador informativo
</t>
    </r>
    <r>
      <rPr>
        <sz val="10"/>
        <rFont val="Calibri"/>
        <family val="2"/>
        <scheme val="minor"/>
      </rPr>
      <t>Indicar o Nº de titulacións que se imparten no centro que estan en proceso de renovación da acreditación.</t>
    </r>
  </si>
  <si>
    <r>
      <rPr>
        <b/>
        <sz val="10"/>
        <rFont val="Calibri"/>
        <family val="2"/>
        <scheme val="minor"/>
      </rPr>
      <t>Só cubrir o Resultado, é un indicador informativo</t>
    </r>
    <r>
      <rPr>
        <sz val="10"/>
        <rFont val="Calibri"/>
        <family val="2"/>
        <scheme val="minor"/>
      </rPr>
      <t xml:space="preserve">
Nº de melloras rexistradas asociadas ao centro na aplicación SGIC neste curso </t>
    </r>
  </si>
  <si>
    <t>I6-AI</t>
  </si>
  <si>
    <t>% Participación do PDI en Grupos de Innovación Docente</t>
  </si>
  <si>
    <r>
      <t xml:space="preserve">Só cubrir o Resultado, é un indicador informativo
</t>
    </r>
    <r>
      <rPr>
        <sz val="10"/>
        <color theme="1"/>
        <rFont val="Calibri"/>
        <family val="2"/>
        <scheme val="minor"/>
      </rPr>
      <t xml:space="preserve">E a porcentaxe do PDI que participa en Grupos de innovación docente </t>
    </r>
  </si>
  <si>
    <r>
      <rPr>
        <b/>
        <sz val="10"/>
        <color theme="1"/>
        <rFont val="Calibri"/>
        <family val="2"/>
        <scheme val="minor"/>
      </rPr>
      <t xml:space="preserve">Só Cubrir a Meta. O Resultado calcúlase de xeito automático.
</t>
    </r>
    <r>
      <rPr>
        <sz val="10"/>
        <color theme="1"/>
        <rFont val="Calibri"/>
        <family val="2"/>
        <scheme val="minor"/>
      </rPr>
      <t>% do PDI avaliado entre o Nº total de PDI que imparte docencia na titulación, que se calcula a partir do  indicador I7-1 e I46.</t>
    </r>
  </si>
  <si>
    <t>Índice de satisfacción do PTXAS coas titulacións</t>
  </si>
  <si>
    <t xml:space="preserve">Satisfacción do PTXAS cos recursos materiais e servizos </t>
  </si>
  <si>
    <t xml:space="preserve">Nº dos obxectivos (I24-1, I24-2, I24-3 e I24-4) que se acadan </t>
  </si>
  <si>
    <t>Satisfacción do PTXAS  coa promoción da titulación e a información pública na web</t>
  </si>
  <si>
    <t>Satisfacción do PTXAS cos RRHH da titulación</t>
  </si>
  <si>
    <t>Satisfacción do PTXAS coa organización e o desenvolvemento</t>
  </si>
  <si>
    <t>I20-5</t>
  </si>
  <si>
    <t>Índice de satisfacción de entidades empregadoras coas titulacións</t>
  </si>
  <si>
    <r>
      <rPr>
        <b/>
        <sz val="10"/>
        <rFont val="Calibri"/>
        <family val="2"/>
        <scheme val="minor"/>
      </rPr>
      <t>Só cubrir o Resultado, é un indicador informativo.</t>
    </r>
    <r>
      <rPr>
        <sz val="10"/>
        <rFont val="Calibri"/>
        <family val="2"/>
        <scheme val="minor"/>
      </rPr>
      <t xml:space="preserve">
Indicar a % do centro da columna "% Formación Si" do documento do "PAS_Formación" do portal de transparencia: 
https://secretaria.uvigo.gal/uv/web/transparencia/informe/show/5/37/86
</t>
    </r>
    <r>
      <rPr>
        <b/>
        <sz val="10"/>
        <rFont val="Calibri"/>
        <family val="2"/>
        <scheme val="minor"/>
      </rPr>
      <t>Son os resultados do curso 23-24</t>
    </r>
  </si>
  <si>
    <r>
      <rPr>
        <b/>
        <sz val="10"/>
        <color theme="1"/>
        <rFont val="Calibri"/>
        <family val="2"/>
        <scheme val="minor"/>
      </rPr>
      <t xml:space="preserve">Cubrir Meta e Resultado
</t>
    </r>
    <r>
      <rPr>
        <sz val="10"/>
        <color theme="1"/>
        <rFont val="Calibri"/>
        <family val="2"/>
        <scheme val="minor"/>
      </rPr>
      <t xml:space="preserve">Elixir o documento Grao ACC_1 ou Máster ACC_1, segundo o caso:
https://secretaria.uvigo.gal/uv/web/transparencia/informe/show/5/51/63 
</t>
    </r>
    <r>
      <rPr>
        <b/>
        <sz val="10"/>
        <color theme="1"/>
        <rFont val="Calibri"/>
        <family val="2"/>
        <scheme val="minor"/>
      </rPr>
      <t>Os resultados son do curso 23/24</t>
    </r>
  </si>
  <si>
    <r>
      <rPr>
        <b/>
        <sz val="10"/>
        <color theme="1"/>
        <rFont val="Calibri"/>
        <family val="2"/>
        <scheme val="minor"/>
      </rPr>
      <t>Cubrir Meta e Resultado</t>
    </r>
    <r>
      <rPr>
        <sz val="10"/>
        <color theme="1"/>
        <rFont val="Calibri"/>
        <family val="2"/>
        <scheme val="minor"/>
      </rPr>
      <t xml:space="preserve">
Selecciónar o dato da titulación da columna "Total_SAÍNTE" da Folla Mobilidade_TOTAL do documento </t>
    </r>
    <r>
      <rPr>
        <i/>
        <sz val="10"/>
        <color theme="1"/>
        <rFont val="Calibri"/>
        <family val="2"/>
        <scheme val="minor"/>
      </rPr>
      <t xml:space="preserve">"Mobilidade" </t>
    </r>
    <r>
      <rPr>
        <sz val="10"/>
        <color theme="1"/>
        <rFont val="Calibri"/>
        <family val="2"/>
        <scheme val="minor"/>
      </rPr>
      <t xml:space="preserve">do portal de transparencia. 
https://secretaria.uvigo.gal/uv/web/transparencia/informe/show/5/4/19
</t>
    </r>
    <r>
      <rPr>
        <b/>
        <sz val="10"/>
        <color theme="1"/>
        <rFont val="Calibri"/>
        <family val="2"/>
        <scheme val="minor"/>
      </rPr>
      <t>Os resultados son do curso 23/24</t>
    </r>
  </si>
  <si>
    <t>Grado en Ingeniería Forestal</t>
  </si>
  <si>
    <t>Expresión gráfica: Expresión gráfica y cartografía</t>
  </si>
  <si>
    <t>2023/24</t>
  </si>
  <si>
    <t>Física: Física I</t>
  </si>
  <si>
    <t>Matemáticas: Matemáticas e informática</t>
  </si>
  <si>
    <t>Fundamentos de economía de la empresa</t>
  </si>
  <si>
    <t>Biología: Biología vegetal</t>
  </si>
  <si>
    <t>Física: Física II</t>
  </si>
  <si>
    <t>Matemáticas: Ampliación de matemáticas</t>
  </si>
  <si>
    <t>Química: Química</t>
  </si>
  <si>
    <t>Matemáticas: Estadística</t>
  </si>
  <si>
    <t>Edafología</t>
  </si>
  <si>
    <t>Botánica</t>
  </si>
  <si>
    <t>Electrotecnia y electrificación rural</t>
  </si>
  <si>
    <t>Zoología y entomología forestal</t>
  </si>
  <si>
    <t>Selvicultura</t>
  </si>
  <si>
    <t>Ecología forestal</t>
  </si>
  <si>
    <t>Topografía, teledetección y sistemas de información geográfica</t>
  </si>
  <si>
    <t>Hidráulica</t>
  </si>
  <si>
    <t>Construcciones forestales</t>
  </si>
  <si>
    <t>Maquinaria forestal</t>
  </si>
  <si>
    <t>Proyectos</t>
  </si>
  <si>
    <t>Impacto ambiental</t>
  </si>
  <si>
    <t>Legislación y certificación forestal</t>
  </si>
  <si>
    <t>Aprovechamientos forestales</t>
  </si>
  <si>
    <t>Dasometría</t>
  </si>
  <si>
    <t>Repoblaciones</t>
  </si>
  <si>
    <t>Hidrología forestal</t>
  </si>
  <si>
    <t>Ordenación de montes</t>
  </si>
  <si>
    <t>Tecnología de la madera</t>
  </si>
  <si>
    <t>Xiloenergética</t>
  </si>
  <si>
    <t>Ingeniería ambiental</t>
  </si>
  <si>
    <t>Planificación física y ordenación territorial</t>
  </si>
  <si>
    <t>Gestión de caza y pesca</t>
  </si>
  <si>
    <t>Patología y plagas forestales</t>
  </si>
  <si>
    <t>Silvopascicultura</t>
  </si>
  <si>
    <t>Tecnología del secado y conservación de maderas</t>
  </si>
  <si>
    <t>Industrias de primera transformación de la  madera</t>
  </si>
  <si>
    <t>Innovación y desarrollo de productos en la industria forestal</t>
  </si>
  <si>
    <t>Gestión de espacios protegidos y biodiversidad</t>
  </si>
  <si>
    <t>Incendios forestales</t>
  </si>
  <si>
    <t>Control de calidad y prevención de riesgos laborales en la industria forestal</t>
  </si>
  <si>
    <t>Prácticas externas: Prácticas en empresas</t>
  </si>
  <si>
    <t>Trabajo de Fin de Grado</t>
  </si>
  <si>
    <t>Curso</t>
  </si>
  <si>
    <r>
      <rPr>
        <b/>
        <sz val="10"/>
        <rFont val="Calibri"/>
        <family val="2"/>
        <scheme val="minor"/>
      </rPr>
      <t>Só Cubrir a Meta. O Resultado calcúlase de xeito automático.</t>
    </r>
    <r>
      <rPr>
        <sz val="10"/>
        <rFont val="Calibri"/>
        <family val="2"/>
        <scheme val="minor"/>
      </rPr>
      <t xml:space="preserve">
Indicar a % de materias cunha taxa de rendemento igual ou superior a un valor establecido (Por exemplo o 50%). O Resultado calcúlase de xeito automático, indicando na columna T da folla "Anexos" o valor establecido da taxa de cada materia</t>
    </r>
  </si>
  <si>
    <r>
      <rPr>
        <b/>
        <sz val="10"/>
        <rFont val="Calibri"/>
        <family val="2"/>
        <scheme val="minor"/>
      </rPr>
      <t xml:space="preserve">Só Cubrir a Meta. O Resultado calcúlase de xeito automático.
</t>
    </r>
    <r>
      <rPr>
        <sz val="10"/>
        <rFont val="Calibri"/>
        <family val="2"/>
        <scheme val="minor"/>
      </rPr>
      <t>Indicar o valor mínimo das taxas de Éxito das materias da titulación, do indicador I10-10</t>
    </r>
  </si>
  <si>
    <r>
      <rPr>
        <b/>
        <sz val="10"/>
        <rFont val="Calibri"/>
        <family val="2"/>
        <scheme val="minor"/>
      </rPr>
      <t xml:space="preserve">Só Cubrir a Meta. O Resultado calcúlase de xeito automático.
</t>
    </r>
    <r>
      <rPr>
        <sz val="10"/>
        <rFont val="Calibri"/>
        <family val="2"/>
        <scheme val="minor"/>
      </rPr>
      <t>Indicar a %  de materias cunha taxa de Éxito igual ou superior a un valor establecido (Por exemplo o 50%). O Resultado calcúlase de xeito automático, indicando na columna S da folla "Anexos" o valor establecido da taxa de cada materia</t>
    </r>
  </si>
  <si>
    <r>
      <rPr>
        <b/>
        <sz val="10"/>
        <color theme="1"/>
        <rFont val="Calibri"/>
        <family val="2"/>
        <scheme val="minor"/>
      </rPr>
      <t xml:space="preserve">Cubrir Meta e Resultado </t>
    </r>
    <r>
      <rPr>
        <sz val="10"/>
        <color theme="1"/>
        <rFont val="Calibri"/>
        <family val="2"/>
        <scheme val="minor"/>
      </rPr>
      <t xml:space="preserve">
Seleccionar o dato na consulta "</t>
    </r>
    <r>
      <rPr>
        <i/>
        <sz val="10"/>
        <color theme="1"/>
        <rFont val="Calibri"/>
        <family val="2"/>
        <scheme val="minor"/>
      </rPr>
      <t xml:space="preserve">FOR.Formación e mobilidade do PDI" </t>
    </r>
    <r>
      <rPr>
        <sz val="10"/>
        <color theme="1"/>
        <rFont val="Calibri"/>
        <family val="2"/>
        <scheme val="minor"/>
      </rPr>
      <t xml:space="preserve">do portal de transparencia
https://secretaria.uvigo.gal/uv/web/transparencia/informe/show/5/34/68
</t>
    </r>
    <r>
      <rPr>
        <b/>
        <sz val="10"/>
        <color theme="1"/>
        <rFont val="Calibri"/>
        <family val="2"/>
        <scheme val="minor"/>
      </rPr>
      <t>Os resultados son do curso 23/24</t>
    </r>
  </si>
  <si>
    <r>
      <rPr>
        <b/>
        <sz val="10"/>
        <color theme="1"/>
        <rFont val="Calibri"/>
        <family val="2"/>
        <scheme val="minor"/>
      </rPr>
      <t xml:space="preserve">Cubrir Meta e Resultado
</t>
    </r>
    <r>
      <rPr>
        <sz val="10"/>
        <color theme="1"/>
        <rFont val="Calibri"/>
        <family val="2"/>
        <scheme val="minor"/>
      </rPr>
      <t xml:space="preserve">Nº acumulado do PDI avaliado en todas as convocatorias do Docentia. Sumar o PDI avaliado do conxunto das convocatorias de avaliación 
</t>
    </r>
    <r>
      <rPr>
        <b/>
        <sz val="10"/>
        <color theme="1"/>
        <rFont val="Calibri"/>
        <family val="2"/>
        <scheme val="minor"/>
      </rPr>
      <t>(Suma das 4 convocatorias)</t>
    </r>
  </si>
  <si>
    <r>
      <rPr>
        <b/>
        <sz val="10"/>
        <color theme="1"/>
        <rFont val="Calibri"/>
        <family val="2"/>
        <scheme val="minor"/>
      </rPr>
      <t xml:space="preserve">Cubrir Meta e Resultado
</t>
    </r>
    <r>
      <rPr>
        <sz val="10"/>
        <color theme="1"/>
        <rFont val="Calibri"/>
        <family val="2"/>
        <scheme val="minor"/>
      </rPr>
      <t xml:space="preserve">Seleccionar o dato na consulta </t>
    </r>
    <r>
      <rPr>
        <i/>
        <sz val="10"/>
        <color theme="1"/>
        <rFont val="Calibri"/>
        <family val="2"/>
        <scheme val="minor"/>
      </rPr>
      <t>"FOR. Formación e mobilidade do PDI"</t>
    </r>
    <r>
      <rPr>
        <sz val="10"/>
        <color theme="1"/>
        <rFont val="Calibri"/>
        <family val="2"/>
        <scheme val="minor"/>
      </rPr>
      <t xml:space="preserve"> do portal de transparencia
https://secretaria.uvigo.gal/uv/web/transparencia/informe/show/5/34/68
</t>
    </r>
    <r>
      <rPr>
        <b/>
        <sz val="10"/>
        <color theme="1"/>
        <rFont val="Calibri"/>
        <family val="2"/>
        <scheme val="minor"/>
      </rPr>
      <t>Os resultados son do curso 23/24</t>
    </r>
  </si>
  <si>
    <r>
      <rPr>
        <b/>
        <sz val="10"/>
        <rFont val="Calibri"/>
        <family val="2"/>
        <scheme val="minor"/>
      </rPr>
      <t xml:space="preserve">Cubrir Meta e Resultado
</t>
    </r>
    <r>
      <rPr>
        <sz val="10"/>
        <rFont val="Calibri"/>
        <family val="2"/>
        <scheme val="minor"/>
      </rPr>
      <t xml:space="preserve">Escoller o documento excel do grao ou máster segundo o caso, do menú de GRA. Graduación
https://secretaria.uvigo.gal/uv/web/transparencia/informe/show/5/51/66
</t>
    </r>
    <r>
      <rPr>
        <b/>
        <sz val="10"/>
        <rFont val="Calibri"/>
        <family val="2"/>
        <scheme val="minor"/>
      </rPr>
      <t>Os resultados son do curso 22/23</t>
    </r>
  </si>
  <si>
    <r>
      <rPr>
        <b/>
        <sz val="10"/>
        <rFont val="Calibri"/>
        <family val="2"/>
        <scheme val="minor"/>
      </rPr>
      <t>Cubrir Meta e Resultado. O indicador acádase se o resultado é igual ou inferior á meta</t>
    </r>
    <r>
      <rPr>
        <sz val="10"/>
        <rFont val="Calibri"/>
        <family val="2"/>
        <scheme val="minor"/>
      </rPr>
      <t xml:space="preserve">
Escoller o documento excel do grao ou máster segundo o caso, do menú ABA: abandono
https://secretaria.uvigo.gal/uv/web/transparencia/informe/show/5/51/65
</t>
    </r>
    <r>
      <rPr>
        <b/>
        <sz val="10"/>
        <rFont val="Calibri"/>
        <family val="2"/>
        <scheme val="minor"/>
      </rPr>
      <t>Os resultados son do curso 23/24</t>
    </r>
  </si>
  <si>
    <r>
      <t xml:space="preserve">Cubrir Meta e Resultado
</t>
    </r>
    <r>
      <rPr>
        <sz val="10"/>
        <rFont val="Calibri"/>
        <family val="2"/>
        <scheme val="minor"/>
      </rPr>
      <t>Elixir o documento excel do grao ou máster segundo o caso, do menú REN Rendemento
https://secretaria.uvigo.gal/uv/web/transparencia/informe/show/5/51/64</t>
    </r>
    <r>
      <rPr>
        <b/>
        <sz val="10"/>
        <rFont val="Calibri"/>
        <family val="2"/>
        <scheme val="minor"/>
      </rPr>
      <t xml:space="preserve">
Os resultados son do curso 23/24</t>
    </r>
  </si>
  <si>
    <r>
      <rPr>
        <b/>
        <sz val="10"/>
        <rFont val="Calibri"/>
        <family val="2"/>
        <scheme val="minor"/>
      </rPr>
      <t>Cubrir Meta e Resultado</t>
    </r>
    <r>
      <rPr>
        <sz val="10"/>
        <rFont val="Calibri"/>
        <family val="2"/>
        <scheme val="minor"/>
      </rPr>
      <t xml:space="preserve">
Elixir o documento excel do grao ou máster segundo o caso, do menú REN Rendemento
https://secretaria.uvigo.gal/uv/web/transparencia/informe/show/5/51/64
</t>
    </r>
    <r>
      <rPr>
        <b/>
        <sz val="10"/>
        <rFont val="Calibri"/>
        <family val="2"/>
        <scheme val="minor"/>
      </rPr>
      <t>Os resultados son do curso 23/24</t>
    </r>
  </si>
  <si>
    <r>
      <rPr>
        <b/>
        <sz val="10"/>
        <rFont val="Calibri"/>
        <family val="2"/>
        <scheme val="minor"/>
      </rPr>
      <t xml:space="preserve">Cubrir Meta e Resultado
</t>
    </r>
    <r>
      <rPr>
        <sz val="10"/>
        <rFont val="Calibri"/>
        <family val="2"/>
        <scheme val="minor"/>
      </rPr>
      <t>Elixir o documento excel do grao ou máster segundo o caso, do menú REN Rendemento
https://secretaria.uvigo.gal/uv/web/transparencia/informe/show/5/51/64</t>
    </r>
    <r>
      <rPr>
        <b/>
        <sz val="10"/>
        <rFont val="Calibri"/>
        <family val="2"/>
        <scheme val="minor"/>
      </rPr>
      <t xml:space="preserve">
Os resultados son do curso 23/24</t>
    </r>
  </si>
  <si>
    <r>
      <rPr>
        <b/>
        <sz val="10"/>
        <rFont val="Calibri"/>
        <family val="2"/>
        <scheme val="minor"/>
      </rPr>
      <t xml:space="preserve">Só Cubrir a Meta. O Resultado calcúlase de xeito automático.
</t>
    </r>
    <r>
      <rPr>
        <sz val="10"/>
        <rFont val="Calibri"/>
        <family val="2"/>
        <scheme val="minor"/>
      </rPr>
      <t>Indicar o valor mínimo das taxas de rendemento das materias da titulación, do indicador I10-7</t>
    </r>
  </si>
  <si>
    <r>
      <rPr>
        <b/>
        <sz val="10"/>
        <rFont val="Calibri"/>
        <family val="2"/>
        <scheme val="minor"/>
      </rPr>
      <t>Cubrir Meta e Resultado. A meta poderá estar entre os valores [1-5]</t>
    </r>
    <r>
      <rPr>
        <sz val="10"/>
        <rFont val="Calibri"/>
        <family val="2"/>
        <scheme val="minor"/>
      </rPr>
      <t xml:space="preserve">
Introducir o Grao de satisfacción do estudantado coa titulación, que se atopa na folla </t>
    </r>
    <r>
      <rPr>
        <i/>
        <sz val="10"/>
        <rFont val="Calibri"/>
        <family val="2"/>
        <scheme val="minor"/>
      </rPr>
      <t>"Titulación"</t>
    </r>
    <r>
      <rPr>
        <sz val="10"/>
        <rFont val="Calibri"/>
        <family val="2"/>
        <scheme val="minor"/>
      </rPr>
      <t xml:space="preserve">, na columna </t>
    </r>
    <r>
      <rPr>
        <i/>
        <sz val="10"/>
        <rFont val="Calibri"/>
        <family val="2"/>
        <scheme val="minor"/>
      </rPr>
      <t>"Resultado"</t>
    </r>
    <r>
      <rPr>
        <sz val="10"/>
        <rFont val="Calibri"/>
        <family val="2"/>
        <scheme val="minor"/>
      </rPr>
      <t xml:space="preserve"> na fila de </t>
    </r>
    <r>
      <rPr>
        <i/>
        <sz val="10"/>
        <rFont val="Calibri"/>
        <family val="2"/>
        <scheme val="minor"/>
      </rPr>
      <t>"ValoraciónTotal"</t>
    </r>
    <r>
      <rPr>
        <sz val="10"/>
        <rFont val="Calibri"/>
        <family val="2"/>
        <scheme val="minor"/>
      </rPr>
      <t xml:space="preserve"> da titulación do informe do portal de transparencia.
https://secretaria.uvigo.gal/uv/web/transparencia/grupo/show/5/28
</t>
    </r>
    <r>
      <rPr>
        <b/>
        <sz val="10"/>
        <rFont val="Calibri"/>
        <family val="2"/>
        <scheme val="minor"/>
      </rPr>
      <t>Os resultados son do curso 23-24</t>
    </r>
  </si>
  <si>
    <r>
      <rPr>
        <b/>
        <sz val="10"/>
        <rFont val="Calibri"/>
        <family val="2"/>
        <scheme val="minor"/>
      </rPr>
      <t xml:space="preserve">Cubrir Meta e Resultado. A meta poderá estar entre os valores [1-5]
</t>
    </r>
    <r>
      <rPr>
        <sz val="10"/>
        <rFont val="Calibri"/>
        <family val="2"/>
        <scheme val="minor"/>
      </rPr>
      <t xml:space="preserve">Introducir o Grao de satisfacción do PDI coa titulación, que se atopa na folla </t>
    </r>
    <r>
      <rPr>
        <i/>
        <sz val="10"/>
        <rFont val="Calibri"/>
        <family val="2"/>
        <scheme val="minor"/>
      </rPr>
      <t>"Titulación"</t>
    </r>
    <r>
      <rPr>
        <sz val="10"/>
        <rFont val="Calibri"/>
        <family val="2"/>
        <scheme val="minor"/>
      </rPr>
      <t xml:space="preserve">, na columna </t>
    </r>
    <r>
      <rPr>
        <i/>
        <sz val="10"/>
        <rFont val="Calibri"/>
        <family val="2"/>
        <scheme val="minor"/>
      </rPr>
      <t xml:space="preserve">"Resultado" </t>
    </r>
    <r>
      <rPr>
        <sz val="10"/>
        <rFont val="Calibri"/>
        <family val="2"/>
        <scheme val="minor"/>
      </rPr>
      <t xml:space="preserve">na fila de "Valoración Total" da titulación do informe do portal de transparencia.
https://secretaria.uvigo.gal/uv/web/transparencia/grupo/show/5/28
No caso que no curso de referencia non houbera resultados, seleccionar o índice do curso pasado
</t>
    </r>
    <r>
      <rPr>
        <b/>
        <sz val="10"/>
        <rFont val="Calibri"/>
        <family val="2"/>
        <scheme val="minor"/>
      </rPr>
      <t>Os resultados son do curso 22-23</t>
    </r>
  </si>
  <si>
    <r>
      <rPr>
        <b/>
        <sz val="10"/>
        <rFont val="Calibri"/>
        <family val="2"/>
        <scheme val="minor"/>
      </rPr>
      <t xml:space="preserve">Cubrir Meta e Resultado. A meta poderá estar entre os valores [1-5]
</t>
    </r>
    <r>
      <rPr>
        <sz val="10"/>
        <rFont val="Calibri"/>
        <family val="2"/>
        <scheme val="minor"/>
      </rPr>
      <t>Introducir o Grao de satisfacción das Persoas Tituladas coa titulación, que se atopa na folla "Titulación", na columna "Resultado" na fila de "Valoración Total" da titulación do informe do portal de transparencia.
https://secretaria.uvigo.gal/uv/web/transparencia/grupo/show/5/28</t>
    </r>
    <r>
      <rPr>
        <b/>
        <sz val="10"/>
        <rFont val="Calibri"/>
        <family val="2"/>
        <scheme val="minor"/>
      </rPr>
      <t xml:space="preserve">
Os resultados son do curso 23-24</t>
    </r>
  </si>
  <si>
    <r>
      <rPr>
        <b/>
        <sz val="10"/>
        <rFont val="Calibri"/>
        <family val="2"/>
        <scheme val="minor"/>
      </rPr>
      <t xml:space="preserve">Cubrir Meta e Resultado. A meta poderá estar entre os valores [1-5]
</t>
    </r>
    <r>
      <rPr>
        <sz val="10"/>
        <rFont val="Calibri"/>
        <family val="2"/>
        <scheme val="minor"/>
      </rPr>
      <t xml:space="preserve">Introducir o Grao de satisfacción do PTXAS coa titulación, que se atopa na folla "Titulación", na columna "Resultado" na fila de "Valoración Total" da titulación do informe do portal de transparencia.
https://secretaria.uvigo.gal/uv/web/transparencia/grupo/show/5/28
No caso que no curso de referencia non houbera resultados, seleccionar o índice do curso pasado
</t>
    </r>
    <r>
      <rPr>
        <b/>
        <sz val="10"/>
        <rFont val="Calibri"/>
        <family val="2"/>
        <scheme val="minor"/>
      </rPr>
      <t>Os resultados son do curso 22-23</t>
    </r>
  </si>
  <si>
    <r>
      <t xml:space="preserve">Cubrir Meta e Resultado. A meta poderá estar entre os valores [1-5]
Introducir o Grao de satisfacción das entidades empregadoras coa titulación, que se atopa na folla "Titulación", na columna "Resultado" do informe achegado pola Área de Calidade.
No caso que no curso de referencia non houbera resultados, seleccionar o índice do curso pasado
</t>
    </r>
    <r>
      <rPr>
        <b/>
        <sz val="10"/>
        <rFont val="Calibri"/>
        <family val="2"/>
        <scheme val="minor"/>
      </rPr>
      <t>Os resultados son do curso 23-24</t>
    </r>
  </si>
  <si>
    <r>
      <rPr>
        <b/>
        <sz val="10"/>
        <rFont val="Calibri"/>
        <family val="2"/>
        <scheme val="minor"/>
      </rPr>
      <t xml:space="preserve">Cubrir Meta e Resultado. O indicador acádase se o resultado é igual ou inferior á meta
</t>
    </r>
    <r>
      <rPr>
        <sz val="10"/>
        <rFont val="Calibri"/>
        <family val="2"/>
        <scheme val="minor"/>
      </rPr>
      <t xml:space="preserve">Elixir o documento excel do grao ou máster segundo o caso, do menú ABA. abandono
https://secretaria.uvigo.gal/uv/web/transparencia/informe/show/5/51/65
</t>
    </r>
    <r>
      <rPr>
        <b/>
        <sz val="10"/>
        <rFont val="Calibri"/>
        <family val="2"/>
        <scheme val="minor"/>
      </rPr>
      <t>Os resultados son do curso 23-24</t>
    </r>
  </si>
  <si>
    <r>
      <rPr>
        <b/>
        <sz val="10"/>
        <rFont val="Calibri"/>
        <family val="2"/>
        <scheme val="minor"/>
      </rPr>
      <t xml:space="preserve">Cubrir Meta e Resultado. O indicador acádase se o resultado é igual ou inferior á meta
</t>
    </r>
    <r>
      <rPr>
        <sz val="10"/>
        <rFont val="Calibri"/>
        <family val="2"/>
        <scheme val="minor"/>
      </rPr>
      <t>Elixir o documento excel do grao ou máster segundo o caso, do menú ABA. abandono
https://secretaria.uvigo.gal/uv/web/transparencia/informe/show/5/51/65</t>
    </r>
    <r>
      <rPr>
        <b/>
        <sz val="10"/>
        <rFont val="Calibri"/>
        <family val="2"/>
        <scheme val="minor"/>
      </rPr>
      <t xml:space="preserve">
Os resultados son do curso 23-24</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</si>
  <si>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5 Recursos materiais e servizos" </t>
    </r>
    <r>
      <rPr>
        <sz val="10"/>
        <rFont val="Calibri"/>
        <family val="2"/>
        <scheme val="minor"/>
      </rPr>
      <t xml:space="preserve">da titulación do informe de </t>
    </r>
    <r>
      <rPr>
        <i/>
        <sz val="10"/>
        <rFont val="Calibri"/>
        <family val="2"/>
        <scheme val="minor"/>
      </rPr>
      <t>"Enquisas de Satisfacción de estudantado"</t>
    </r>
    <r>
      <rPr>
        <sz val="10"/>
        <rFont val="Calibri"/>
        <family val="2"/>
        <scheme val="minor"/>
      </rPr>
      <t xml:space="preserve"> do portal de transparencia. 
https://secretaria.uvigo.gal/uv/web/transparencia/grupo/show/5/28</t>
    </r>
    <r>
      <rPr>
        <b/>
        <sz val="10"/>
        <rFont val="Calibri"/>
        <family val="2"/>
        <scheme val="minor"/>
      </rPr>
      <t xml:space="preserve">
Os resultados son do curso 23-24</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</si>
  <si>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5 Recursos materiais e servizos" </t>
    </r>
    <r>
      <rPr>
        <sz val="10"/>
        <rFont val="Calibri"/>
        <family val="2"/>
        <scheme val="minor"/>
      </rPr>
      <t xml:space="preserve">da titulación do informe de </t>
    </r>
    <r>
      <rPr>
        <i/>
        <sz val="10"/>
        <rFont val="Calibri"/>
        <family val="2"/>
        <scheme val="minor"/>
      </rPr>
      <t>"Enquisas de Satisfacción do Profesorado"</t>
    </r>
    <r>
      <rPr>
        <sz val="10"/>
        <rFont val="Calibri"/>
        <family val="2"/>
        <scheme val="minor"/>
      </rPr>
      <t xml:space="preserve"> do portal de transparencia. 
https://secretaria.uvigo.gal/uv/web/transparencia/grupo/show/5/28
No caso que no curso de referencia non houbera resultados, seleccionar o índice do curso pasado
</t>
    </r>
    <r>
      <rPr>
        <b/>
        <sz val="10"/>
        <rFont val="Calibri"/>
        <family val="2"/>
        <scheme val="minor"/>
      </rPr>
      <t>Os resultados son do curso 22-23</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</si>
  <si>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5 Recursos materiais e servizos" </t>
    </r>
    <r>
      <rPr>
        <sz val="10"/>
        <rFont val="Calibri"/>
        <family val="2"/>
        <scheme val="minor"/>
      </rPr>
      <t xml:space="preserve">da titulación do informe de </t>
    </r>
    <r>
      <rPr>
        <i/>
        <sz val="10"/>
        <rFont val="Calibri"/>
        <family val="2"/>
        <scheme val="minor"/>
      </rPr>
      <t>"Enquisas de Satisfacción dos/das egresados/as "</t>
    </r>
    <r>
      <rPr>
        <sz val="10"/>
        <rFont val="Calibri"/>
        <family val="2"/>
        <scheme val="minor"/>
      </rPr>
      <t xml:space="preserve"> do portal de transparencia. 
https://secretaria.uvigo.gal/uv/web/transparencia/grupo/show/5/28</t>
    </r>
    <r>
      <rPr>
        <b/>
        <sz val="10"/>
        <rFont val="Calibri"/>
        <family val="2"/>
        <scheme val="minor"/>
      </rPr>
      <t xml:space="preserve">
Os resultados son do curso 23-24</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</si>
  <si>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4 Recursos materiais e servizos" </t>
    </r>
    <r>
      <rPr>
        <sz val="10"/>
        <rFont val="Calibri"/>
        <family val="2"/>
        <scheme val="minor"/>
      </rPr>
      <t xml:space="preserve">da titulación do informe de </t>
    </r>
    <r>
      <rPr>
        <i/>
        <sz val="10"/>
        <rFont val="Calibri"/>
        <family val="2"/>
        <scheme val="minor"/>
      </rPr>
      <t>"Enquisas de Satisfacción do PTXAS"</t>
    </r>
    <r>
      <rPr>
        <sz val="10"/>
        <rFont val="Calibri"/>
        <family val="2"/>
        <scheme val="minor"/>
      </rPr>
      <t xml:space="preserve"> do portal de transparencia. 
https://secretaria.uvigo.gal/uv/web/transparencia/grupo/show/5/28
No caso que no curso de referencia non houbera resultados, seleccionar o índice do curso pasado
</t>
    </r>
    <r>
      <rPr>
        <b/>
        <sz val="10"/>
        <rFont val="Calibri"/>
        <family val="2"/>
        <scheme val="minor"/>
      </rPr>
      <t>Os resultados son do curso 22-23</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</si>
  <si>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t>
    </r>
    <r>
      <rPr>
        <i/>
        <sz val="10"/>
        <rFont val="Calibri"/>
        <family val="2"/>
        <scheme val="minor"/>
      </rPr>
      <t>"Preguntas"</t>
    </r>
    <r>
      <rPr>
        <sz val="10"/>
        <rFont val="Calibri"/>
        <family val="2"/>
        <scheme val="minor"/>
      </rPr>
      <t xml:space="preserve">, na columna </t>
    </r>
    <r>
      <rPr>
        <i/>
        <sz val="10"/>
        <rFont val="Calibri"/>
        <family val="2"/>
        <scheme val="minor"/>
      </rPr>
      <t xml:space="preserve">"Resultado" na fila </t>
    </r>
    <r>
      <rPr>
        <sz val="10"/>
        <rFont val="Calibri"/>
        <family val="2"/>
        <scheme val="minor"/>
      </rPr>
      <t xml:space="preserve">"Valoración Total" da pregunta Nº 6 </t>
    </r>
    <r>
      <rPr>
        <i/>
        <sz val="10"/>
        <rFont val="Calibri"/>
        <family val="2"/>
        <scheme val="minor"/>
      </rPr>
      <t>"Orientación académica recibida no PAT"</t>
    </r>
    <r>
      <rPr>
        <sz val="10"/>
        <rFont val="Calibri"/>
        <family val="2"/>
        <scheme val="minor"/>
      </rPr>
      <t xml:space="preserve">do informe </t>
    </r>
    <r>
      <rPr>
        <i/>
        <sz val="10"/>
        <rFont val="Calibri"/>
        <family val="2"/>
        <scheme val="minor"/>
      </rPr>
      <t xml:space="preserve">"Enquisas de Satisfacción de estudantado", </t>
    </r>
    <r>
      <rPr>
        <sz val="10"/>
        <rFont val="Calibri"/>
        <family val="2"/>
        <scheme val="minor"/>
      </rPr>
      <t>do portal de transparencia.</t>
    </r>
    <r>
      <rPr>
        <i/>
        <sz val="10"/>
        <rFont val="Calibri"/>
        <family val="2"/>
        <scheme val="minor"/>
      </rPr>
      <t xml:space="preserve">
</t>
    </r>
    <r>
      <rPr>
        <sz val="10"/>
        <rFont val="Calibri"/>
        <family val="2"/>
        <scheme val="minor"/>
      </rPr>
      <t>https://secretaria.uvigo.gal/uv/web/transparencia/grupo/show/5/28</t>
    </r>
    <r>
      <rPr>
        <b/>
        <sz val="10"/>
        <rFont val="Calibri"/>
        <family val="2"/>
        <scheme val="minor"/>
      </rPr>
      <t xml:space="preserve">
Os resultados son do curso 23-24</t>
    </r>
  </si>
  <si>
    <r>
      <rPr>
        <b/>
        <sz val="10"/>
        <rFont val="Calibri"/>
        <family val="2"/>
        <scheme val="minor"/>
      </rPr>
      <t>Cubrir Meta e Resultado. A meta poderá estar entre os valores [1-5]</t>
    </r>
    <r>
      <rPr>
        <sz val="10"/>
        <rFont val="Calibri"/>
        <family val="2"/>
        <scheme val="minor"/>
      </rPr>
      <t xml:space="preserve">
Introducir o Valor que se atopa na folla "Preguntas", na columna "Resultado" na fila "Valoración Total" da pregunta Nº 6 "Orientación académica programada no PAT"do informe "Enquisas de Satisfacción de profesorado do portal de transparencia.
https://secretaria.uvigo.gal/uv/web/transparencia/grupo/show/5/28</t>
    </r>
    <r>
      <rPr>
        <b/>
        <sz val="10"/>
        <rFont val="Calibri"/>
        <family val="2"/>
        <scheme val="minor"/>
      </rPr>
      <t xml:space="preserve">
Os resultados son do curso 22-23</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</si>
  <si>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"Preguntas", na columna "Resultado" nas filas "Valoración Total da pregunta Nº4 </t>
    </r>
    <r>
      <rPr>
        <i/>
        <sz val="10"/>
        <rFont val="Calibri"/>
        <family val="2"/>
        <scheme val="minor"/>
      </rPr>
      <t>"Orientación académica recibida"</t>
    </r>
    <r>
      <rPr>
        <sz val="10"/>
        <rFont val="Calibri"/>
        <family val="2"/>
        <scheme val="minor"/>
      </rPr>
      <t xml:space="preserve"> </t>
    </r>
    <r>
      <rPr>
        <i/>
        <sz val="10"/>
        <rFont val="Calibri"/>
        <family val="2"/>
        <scheme val="minor"/>
      </rPr>
      <t xml:space="preserve">do informe "Enquisas de Satisfacción dos/das egresados/as", </t>
    </r>
    <r>
      <rPr>
        <sz val="10"/>
        <rFont val="Calibri"/>
        <family val="2"/>
        <scheme val="minor"/>
      </rPr>
      <t>do portal de transparencia.
https://secretaria.uvigo.gal/uv/web/transparencia/grupo/show/5/28</t>
    </r>
    <r>
      <rPr>
        <b/>
        <sz val="10"/>
        <rFont val="Calibri"/>
        <family val="2"/>
        <scheme val="minor"/>
      </rPr>
      <t xml:space="preserve">
Os resultados son do curso 23-24</t>
    </r>
  </si>
  <si>
    <r>
      <rPr>
        <b/>
        <sz val="10"/>
        <rFont val="Calibri"/>
        <family val="2"/>
        <scheme val="minor"/>
      </rPr>
      <t>Cubrir Meta e Resultado</t>
    </r>
    <r>
      <rPr>
        <sz val="10"/>
        <rFont val="Calibri"/>
        <family val="2"/>
        <scheme val="minor"/>
      </rPr>
      <t xml:space="preserve">
Introducir o valor que se atopa na folla "Preguntas", na columna "Resultado" nas filas "Valoración Total da pregunta Nº5 </t>
    </r>
    <r>
      <rPr>
        <i/>
        <sz val="10"/>
        <rFont val="Calibri"/>
        <family val="2"/>
        <scheme val="minor"/>
      </rPr>
      <t xml:space="preserve">"Orientación profesional e laboral recibida", do informe "Enquisas de Satisfacción dos/das egresados/as", </t>
    </r>
    <r>
      <rPr>
        <sz val="10"/>
        <rFont val="Calibri"/>
        <family val="2"/>
        <scheme val="minor"/>
      </rPr>
      <t>do portal de transparencia"
https://secretaria.uvigo.gal/uv/web/transparencia/grupo/show/5/28</t>
    </r>
    <r>
      <rPr>
        <b/>
        <sz val="10"/>
        <rFont val="Calibri"/>
        <family val="2"/>
        <scheme val="minor"/>
      </rPr>
      <t xml:space="preserve">
Os resultados son do curso 23-24</t>
    </r>
  </si>
  <si>
    <r>
      <rPr>
        <b/>
        <sz val="10"/>
        <rFont val="Calibri"/>
        <family val="2"/>
        <scheme val="minor"/>
      </rPr>
      <t xml:space="preserve">Cubrir Meta e Resultado. A meta poderá estar entre os valores [1-5]
</t>
    </r>
    <r>
      <rPr>
        <sz val="10"/>
        <rFont val="Calibri"/>
        <family val="2"/>
        <scheme val="minor"/>
      </rPr>
      <t xml:space="preserve">Indicar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2 Información e Transparencia" </t>
    </r>
    <r>
      <rPr>
        <sz val="10"/>
        <rFont val="Calibri"/>
        <family val="2"/>
        <scheme val="minor"/>
      </rPr>
      <t xml:space="preserve">da titulación correspondente do informe de </t>
    </r>
    <r>
      <rPr>
        <i/>
        <sz val="10"/>
        <rFont val="Calibri"/>
        <family val="2"/>
        <scheme val="minor"/>
      </rPr>
      <t>"Enquisas de Satisfacción de estudantado"</t>
    </r>
    <r>
      <rPr>
        <sz val="10"/>
        <rFont val="Calibri"/>
        <family val="2"/>
        <scheme val="minor"/>
      </rPr>
      <t xml:space="preserve"> do portal de transparencia. 
https://secretaria.uvigo.gal/uv/web/transparencia/grupo/show/5/28</t>
    </r>
    <r>
      <rPr>
        <b/>
        <sz val="10"/>
        <rFont val="Calibri"/>
        <family val="2"/>
        <scheme val="minor"/>
      </rPr>
      <t xml:space="preserve">
Os resultados son do curso 23-24</t>
    </r>
  </si>
  <si>
    <r>
      <rPr>
        <b/>
        <sz val="10"/>
        <rFont val="Calibri"/>
        <family val="2"/>
        <scheme val="minor"/>
      </rPr>
      <t xml:space="preserve">Cubrir Meta e Resultado. A meta poderá estar entre os valores [1-5]
</t>
    </r>
    <r>
      <rPr>
        <sz val="10"/>
        <rFont val="Calibri"/>
        <family val="2"/>
        <scheme val="minor"/>
      </rPr>
      <t xml:space="preserve">Indicar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2 Información e Transparencia" </t>
    </r>
    <r>
      <rPr>
        <sz val="10"/>
        <rFont val="Calibri"/>
        <family val="2"/>
        <scheme val="minor"/>
      </rPr>
      <t xml:space="preserve">da titulación correspondente do informe de </t>
    </r>
    <r>
      <rPr>
        <i/>
        <sz val="10"/>
        <rFont val="Calibri"/>
        <family val="2"/>
        <scheme val="minor"/>
      </rPr>
      <t>"Enquisas de Satisfacción do Profesorado"</t>
    </r>
    <r>
      <rPr>
        <sz val="10"/>
        <rFont val="Calibri"/>
        <family val="2"/>
        <scheme val="minor"/>
      </rPr>
      <t xml:space="preserve"> do portal de transparencia. 
https://secretaria.uvigo.gal/uv/web/transparencia/grupo/show/5/28
No caso que no curso de referencia non houbera resultados, seleccionar o índice do curso pasado
</t>
    </r>
    <r>
      <rPr>
        <b/>
        <sz val="10"/>
        <rFont val="Calibri"/>
        <family val="2"/>
        <scheme val="minor"/>
      </rPr>
      <t>Os resultados son do curso 22-23</t>
    </r>
  </si>
  <si>
    <r>
      <rPr>
        <b/>
        <sz val="10"/>
        <rFont val="Calibri"/>
        <family val="2"/>
        <scheme val="minor"/>
      </rPr>
      <t xml:space="preserve">Cubrir Meta e Resultado. A meta poderá estar entre os valores [1-5]
</t>
    </r>
    <r>
      <rPr>
        <sz val="10"/>
        <rFont val="Calibri"/>
        <family val="2"/>
        <scheme val="minor"/>
      </rPr>
      <t xml:space="preserve">Indicar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2 Información e Transparencia" </t>
    </r>
    <r>
      <rPr>
        <sz val="10"/>
        <rFont val="Calibri"/>
        <family val="2"/>
        <scheme val="minor"/>
      </rPr>
      <t xml:space="preserve">da titulación correspondente do informe de </t>
    </r>
    <r>
      <rPr>
        <i/>
        <sz val="10"/>
        <rFont val="Calibri"/>
        <family val="2"/>
        <scheme val="minor"/>
      </rPr>
      <t>"Enquisas de Satisfacción dos/das egresados/as "</t>
    </r>
    <r>
      <rPr>
        <sz val="10"/>
        <rFont val="Calibri"/>
        <family val="2"/>
        <scheme val="minor"/>
      </rPr>
      <t xml:space="preserve"> do portal de transparencia. 
https://secretaria.uvigo.gal/uv/web/transparencia/grupo/show/5/28</t>
    </r>
    <r>
      <rPr>
        <b/>
        <sz val="10"/>
        <rFont val="Calibri"/>
        <family val="2"/>
        <scheme val="minor"/>
      </rPr>
      <t xml:space="preserve">
Os resultados son do curso 23-24</t>
    </r>
  </si>
  <si>
    <r>
      <rPr>
        <b/>
        <sz val="10"/>
        <rFont val="Calibri"/>
        <family val="2"/>
        <scheme val="minor"/>
      </rPr>
      <t xml:space="preserve">Cubrir Meta e Resultado. A meta poderá estar entre os valores [1-5]
</t>
    </r>
    <r>
      <rPr>
        <sz val="10"/>
        <rFont val="Calibri"/>
        <family val="2"/>
        <scheme val="minor"/>
      </rPr>
      <t xml:space="preserve">Indicar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"Bloque 1 Información Xeral"</t>
    </r>
    <r>
      <rPr>
        <sz val="10"/>
        <rFont val="Calibri"/>
        <family val="2"/>
        <scheme val="minor"/>
      </rPr>
      <t xml:space="preserve"> da titulación do informe de </t>
    </r>
    <r>
      <rPr>
        <i/>
        <sz val="10"/>
        <rFont val="Calibri"/>
        <family val="2"/>
        <scheme val="minor"/>
      </rPr>
      <t>"Enquisas de Satisfacción do PAS"</t>
    </r>
    <r>
      <rPr>
        <sz val="10"/>
        <rFont val="Calibri"/>
        <family val="2"/>
        <scheme val="minor"/>
      </rPr>
      <t xml:space="preserve"> do portal de transparencia. 
https://secretaria.uvigo.gal/uv/web/transparencia/grupo/show/5/28
No caso que no curso de referencia non houbera resultados, seleccionar o índice do curso pasado
</t>
    </r>
    <r>
      <rPr>
        <b/>
        <sz val="10"/>
        <rFont val="Calibri"/>
        <family val="2"/>
        <scheme val="minor"/>
      </rPr>
      <t>Os resultados son do curso 22-23</t>
    </r>
  </si>
  <si>
    <r>
      <rPr>
        <b/>
        <sz val="10"/>
        <rFont val="Calibri"/>
        <family val="2"/>
        <scheme val="minor"/>
      </rPr>
      <t>Cubrir Meta e Resultado</t>
    </r>
    <r>
      <rPr>
        <sz val="10"/>
        <rFont val="Calibri"/>
        <family val="2"/>
        <scheme val="minor"/>
      </rPr>
      <t xml:space="preserve">
Escoller o documento de Nota Media dos graos ou másters segundo o caso: https://secretaria.uvigo.gal/uv/web/transparencia/informe/show/5/51/63
Posteriormente elixir a columna </t>
    </r>
    <r>
      <rPr>
        <i/>
        <sz val="10"/>
        <rFont val="Calibri"/>
        <family val="2"/>
        <scheme val="minor"/>
      </rPr>
      <t>"Nota media de acceso"</t>
    </r>
    <r>
      <rPr>
        <sz val="10"/>
        <rFont val="Calibri"/>
        <family val="2"/>
        <scheme val="minor"/>
      </rPr>
      <t xml:space="preserve"> da fila </t>
    </r>
    <r>
      <rPr>
        <i/>
        <sz val="10"/>
        <rFont val="Calibri"/>
        <family val="2"/>
        <scheme val="minor"/>
      </rPr>
      <t xml:space="preserve">"Título de Bacharelato do Sistema Educativo Español" </t>
    </r>
    <r>
      <rPr>
        <sz val="10"/>
        <rFont val="Calibri"/>
        <family val="2"/>
        <scheme val="minor"/>
      </rPr>
      <t xml:space="preserve">da titulación.
</t>
    </r>
    <r>
      <rPr>
        <b/>
        <sz val="10"/>
        <rFont val="Calibri"/>
        <family val="2"/>
        <scheme val="minor"/>
      </rPr>
      <t>Son os resultados do curso 23-24</t>
    </r>
  </si>
  <si>
    <r>
      <rPr>
        <b/>
        <sz val="10"/>
        <rFont val="Calibri"/>
        <family val="2"/>
        <scheme val="minor"/>
      </rPr>
      <t xml:space="preserve">Cubrir Meta e Resultado. A meta poderá estar entre os valores [1-5]
</t>
    </r>
    <r>
      <rPr>
        <sz val="10"/>
        <rFont val="Calibri"/>
        <family val="2"/>
        <scheme val="minor"/>
      </rPr>
      <t xml:space="preserve">Indicar o Valor que se atopa na Folla de </t>
    </r>
    <r>
      <rPr>
        <i/>
        <sz val="10"/>
        <rFont val="Calibri"/>
        <family val="2"/>
        <scheme val="minor"/>
      </rPr>
      <t xml:space="preserve">"Bloque", na columna </t>
    </r>
    <r>
      <rPr>
        <sz val="10"/>
        <rFont val="Calibri"/>
        <family val="2"/>
        <scheme val="minor"/>
      </rPr>
      <t>"Resultado"</t>
    </r>
    <r>
      <rPr>
        <i/>
        <sz val="10"/>
        <rFont val="Calibri"/>
        <family val="2"/>
        <scheme val="minor"/>
      </rPr>
      <t xml:space="preserve"> na fila </t>
    </r>
    <r>
      <rPr>
        <sz val="10"/>
        <rFont val="Calibri"/>
        <family val="2"/>
        <scheme val="minor"/>
      </rPr>
      <t>"Valoración Total"</t>
    </r>
    <r>
      <rPr>
        <i/>
        <sz val="10"/>
        <rFont val="Calibri"/>
        <family val="2"/>
        <scheme val="minor"/>
      </rPr>
      <t xml:space="preserve"> do "Bloque 7 Prácticas Externas" da titulación correspondente do informe de </t>
    </r>
    <r>
      <rPr>
        <sz val="10"/>
        <rFont val="Calibri"/>
        <family val="2"/>
        <scheme val="minor"/>
      </rPr>
      <t xml:space="preserve">"Enquisas de satisfacción de egresados/as" do portal de transparencia
https://secretaria.uvigo.gal/uv/web/transparencia/grupo/show/5/28
</t>
    </r>
    <r>
      <rPr>
        <b/>
        <sz val="10"/>
        <rFont val="Calibri"/>
        <family val="2"/>
        <scheme val="minor"/>
      </rPr>
      <t>Son os resultados do curso 23-24</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</si>
  <si>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4 Recursos Humanos" </t>
    </r>
    <r>
      <rPr>
        <sz val="10"/>
        <rFont val="Calibri"/>
        <family val="2"/>
        <scheme val="minor"/>
      </rPr>
      <t xml:space="preserve">da titulación de </t>
    </r>
    <r>
      <rPr>
        <i/>
        <sz val="10"/>
        <rFont val="Calibri"/>
        <family val="2"/>
        <scheme val="minor"/>
      </rPr>
      <t>"Enquisas de Satisfacción de estudantado"</t>
    </r>
    <r>
      <rPr>
        <sz val="10"/>
        <rFont val="Calibri"/>
        <family val="2"/>
        <scheme val="minor"/>
      </rPr>
      <t xml:space="preserve"> do portal de transparencia. 
https://secretaria.uvigo.gal/uv/web/transparencia/grupo/show/5/28</t>
    </r>
    <r>
      <rPr>
        <b/>
        <sz val="10"/>
        <rFont val="Calibri"/>
        <family val="2"/>
        <scheme val="minor"/>
      </rPr>
      <t xml:space="preserve">
Os resultados son do curso 23-24</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</si>
  <si>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4 Recursos Humanos" </t>
    </r>
    <r>
      <rPr>
        <sz val="10"/>
        <rFont val="Calibri"/>
        <family val="2"/>
        <scheme val="minor"/>
      </rPr>
      <t xml:space="preserve">da titulación de </t>
    </r>
    <r>
      <rPr>
        <i/>
        <sz val="10"/>
        <rFont val="Calibri"/>
        <family val="2"/>
        <scheme val="minor"/>
      </rPr>
      <t>"Enquisas de Satisfacción do Profesorado"</t>
    </r>
    <r>
      <rPr>
        <sz val="10"/>
        <rFont val="Calibri"/>
        <family val="2"/>
        <scheme val="minor"/>
      </rPr>
      <t xml:space="preserve"> do portal de transparencia. 
https://secretaria.uvigo.gal/uv/web/transparencia/grupo/show/5/28</t>
    </r>
    <r>
      <rPr>
        <b/>
        <sz val="10"/>
        <rFont val="Calibri"/>
        <family val="2"/>
        <scheme val="minor"/>
      </rPr>
      <t xml:space="preserve">
Os resultados son do curso 22-23</t>
    </r>
  </si>
  <si>
    <r>
      <rPr>
        <b/>
        <sz val="10"/>
        <rFont val="Calibri"/>
        <family val="2"/>
        <scheme val="minor"/>
      </rPr>
      <t>Cubrir Meta e Resultado. A meta poderá estar entre os valores [1-5]</t>
    </r>
    <r>
      <rPr>
        <sz val="10"/>
        <rFont val="Calibri"/>
        <family val="2"/>
        <scheme val="minor"/>
      </rPr>
      <t xml:space="preserve">
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4 Recursos Humanos" </t>
    </r>
    <r>
      <rPr>
        <sz val="10"/>
        <rFont val="Calibri"/>
        <family val="2"/>
        <scheme val="minor"/>
      </rPr>
      <t xml:space="preserve">da titulación de </t>
    </r>
    <r>
      <rPr>
        <i/>
        <sz val="10"/>
        <rFont val="Calibri"/>
        <family val="2"/>
        <scheme val="minor"/>
      </rPr>
      <t>"Enquisas de Satisfacción dos/das egresados/as "</t>
    </r>
    <r>
      <rPr>
        <sz val="10"/>
        <rFont val="Calibri"/>
        <family val="2"/>
        <scheme val="minor"/>
      </rPr>
      <t xml:space="preserve"> do portal de transparencia. 
https://secretaria.uvigo.gal/uv/web/transparencia/grupo/show/5/28 </t>
    </r>
    <r>
      <rPr>
        <b/>
        <sz val="10"/>
        <rFont val="Calibri"/>
        <family val="2"/>
        <scheme val="minor"/>
      </rPr>
      <t xml:space="preserve">
Os resultados son do curso 23-24</t>
    </r>
  </si>
  <si>
    <r>
      <rPr>
        <b/>
        <sz val="10"/>
        <rFont val="Calibri"/>
        <family val="2"/>
        <scheme val="minor"/>
      </rPr>
      <t>Cubrir Meta e Resultado. A meta poderá estar entre os valores [1-5]</t>
    </r>
    <r>
      <rPr>
        <sz val="10"/>
        <rFont val="Calibri"/>
        <family val="2"/>
        <scheme val="minor"/>
      </rPr>
      <t xml:space="preserve">
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3 Recursos Humanos " </t>
    </r>
    <r>
      <rPr>
        <sz val="10"/>
        <rFont val="Calibri"/>
        <family val="2"/>
        <scheme val="minor"/>
      </rPr>
      <t xml:space="preserve">da titulación de </t>
    </r>
    <r>
      <rPr>
        <i/>
        <sz val="10"/>
        <rFont val="Calibri"/>
        <family val="2"/>
        <scheme val="minor"/>
      </rPr>
      <t>"Enquisas de Satisfacción do PTXAS"</t>
    </r>
    <r>
      <rPr>
        <sz val="10"/>
        <rFont val="Calibri"/>
        <family val="2"/>
        <scheme val="minor"/>
      </rPr>
      <t xml:space="preserve"> do portal de transparencia. 
https://secretaria.uvigo.gal/uv/web/transparencia/grupo/show/5/28</t>
    </r>
    <r>
      <rPr>
        <b/>
        <sz val="10"/>
        <rFont val="Calibri"/>
        <family val="2"/>
        <scheme val="minor"/>
      </rPr>
      <t xml:space="preserve">
Os resultados son do curso 22-23</t>
    </r>
  </si>
  <si>
    <r>
      <rPr>
        <b/>
        <sz val="10"/>
        <rFont val="Calibri"/>
        <family val="2"/>
        <scheme val="minor"/>
      </rPr>
      <t xml:space="preserve">Cubrir Meta e Resultado. A meta poderá estar entre os valores [1-5]
</t>
    </r>
    <r>
      <rPr>
        <sz val="10"/>
        <rFont val="Calibri"/>
        <family val="2"/>
        <scheme val="minor"/>
      </rPr>
      <t xml:space="preserve">Indicar o valor que se atopa na columna "Global" e na filla "GLOBAL", do informe de avaliación docente por titulación que se atopa na secretaría virtual.
https://secretaria.uvigo.gal/uvigo.sv/index.php?modulo=informes&amp;accion=InformeEadTitulacion
</t>
    </r>
    <r>
      <rPr>
        <b/>
        <sz val="10"/>
        <rFont val="Calibri"/>
        <family val="2"/>
        <scheme val="minor"/>
      </rPr>
      <t>Os resultados son do curso 22-23</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</si>
  <si>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1 Organización e Desenvolvemento" </t>
    </r>
    <r>
      <rPr>
        <sz val="10"/>
        <rFont val="Calibri"/>
        <family val="2"/>
        <scheme val="minor"/>
      </rPr>
      <t xml:space="preserve">da titulación do informe de </t>
    </r>
    <r>
      <rPr>
        <i/>
        <sz val="10"/>
        <rFont val="Calibri"/>
        <family val="2"/>
        <scheme val="minor"/>
      </rPr>
      <t>"Enquisas de Satisfacción de estudantado"</t>
    </r>
    <r>
      <rPr>
        <sz val="10"/>
        <rFont val="Calibri"/>
        <family val="2"/>
        <scheme val="minor"/>
      </rPr>
      <t xml:space="preserve"> do portal de transparencia. 
https://secretaria.uvigo.gal/uv/web/transparencia/grupo/show/5/28</t>
    </r>
    <r>
      <rPr>
        <b/>
        <sz val="10"/>
        <rFont val="Calibri"/>
        <family val="2"/>
        <scheme val="minor"/>
      </rPr>
      <t xml:space="preserve">
Os resultados son do curso 23-24</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</si>
  <si>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"Bloque 1 Organización e Desenvolvemento"</t>
    </r>
    <r>
      <rPr>
        <sz val="10"/>
        <rFont val="Calibri"/>
        <family val="2"/>
        <scheme val="minor"/>
      </rPr>
      <t xml:space="preserve"> da titulación do informe de </t>
    </r>
    <r>
      <rPr>
        <i/>
        <sz val="10"/>
        <rFont val="Calibri"/>
        <family val="2"/>
        <scheme val="minor"/>
      </rPr>
      <t>"Enquisas de Satisfacción do Profesorado"</t>
    </r>
    <r>
      <rPr>
        <sz val="10"/>
        <rFont val="Calibri"/>
        <family val="2"/>
        <scheme val="minor"/>
      </rPr>
      <t xml:space="preserve"> do portal de transparencia. 
https://secretaria.uvigo.gal/uv/web/transparencia/grupo/show/5/28</t>
    </r>
    <r>
      <rPr>
        <b/>
        <sz val="10"/>
        <rFont val="Calibri"/>
        <family val="2"/>
        <scheme val="minor"/>
      </rPr>
      <t xml:space="preserve">
Os resultados son do curso 22-23</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</si>
  <si>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1 Organización e Desenvolvemento" </t>
    </r>
    <r>
      <rPr>
        <sz val="10"/>
        <rFont val="Calibri"/>
        <family val="2"/>
        <scheme val="minor"/>
      </rPr>
      <t xml:space="preserve">da titulación corresponden do informe de </t>
    </r>
    <r>
      <rPr>
        <i/>
        <sz val="10"/>
        <rFont val="Calibri"/>
        <family val="2"/>
        <scheme val="minor"/>
      </rPr>
      <t>"Enquisas de Satisfacción dos/das egresados/as "</t>
    </r>
    <r>
      <rPr>
        <sz val="10"/>
        <rFont val="Calibri"/>
        <family val="2"/>
        <scheme val="minor"/>
      </rPr>
      <t xml:space="preserve"> do portal de transparencia. 
https://secretaria.uvigo.gal/uv/web/transparencia/grupo/show/5/28</t>
    </r>
    <r>
      <rPr>
        <b/>
        <sz val="10"/>
        <rFont val="Calibri"/>
        <family val="2"/>
        <scheme val="minor"/>
      </rPr>
      <t xml:space="preserve">
Os resultados son do curso 23-24</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</si>
  <si>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de </t>
    </r>
    <r>
      <rPr>
        <i/>
        <sz val="10"/>
        <rFont val="Calibri"/>
        <family val="2"/>
        <scheme val="minor"/>
      </rPr>
      <t>"Preguntas"</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da </t>
    </r>
    <r>
      <rPr>
        <i/>
        <sz val="10"/>
        <rFont val="Calibri"/>
        <family val="2"/>
        <scheme val="minor"/>
      </rPr>
      <t xml:space="preserve">"Pregunta 15 a xestión das titulacións" </t>
    </r>
    <r>
      <rPr>
        <sz val="10"/>
        <rFont val="Calibri"/>
        <family val="2"/>
        <scheme val="minor"/>
      </rPr>
      <t xml:space="preserve">da titulación correspondente  do informe de </t>
    </r>
    <r>
      <rPr>
        <i/>
        <sz val="10"/>
        <rFont val="Calibri"/>
        <family val="2"/>
        <scheme val="minor"/>
      </rPr>
      <t>"Enquisas de Satisfacción do PTXAS"</t>
    </r>
    <r>
      <rPr>
        <sz val="10"/>
        <rFont val="Calibri"/>
        <family val="2"/>
        <scheme val="minor"/>
      </rPr>
      <t xml:space="preserve"> do portal de transparencia. 
https://secretaria.uvigo.gal/uv/web/transparencia/grupo/show/5/28
</t>
    </r>
    <r>
      <rPr>
        <b/>
        <sz val="10"/>
        <rFont val="Calibri"/>
        <family val="2"/>
        <scheme val="minor"/>
      </rPr>
      <t>Os resultados son do curso 22-23</t>
    </r>
  </si>
  <si>
    <r>
      <rPr>
        <b/>
        <sz val="10"/>
        <rFont val="Calibri"/>
        <family val="2"/>
        <scheme val="minor"/>
      </rPr>
      <t xml:space="preserve">Só Cubrir o Resultado. Este indicador utilizase para calcular outros indicadores
</t>
    </r>
    <r>
      <rPr>
        <sz val="10"/>
        <rFont val="Calibri"/>
        <family val="2"/>
        <scheme val="minor"/>
      </rPr>
      <t xml:space="preserve">Elixir o documento estudantes matriculados de Grao ou Máster segundo sea o caso. 
https://secretaria.uvigo.gal/uv/web/transparencia/informe/show/5/51/61
Indicar o Nº total de Estudantes matriculados da titulación e neste curso
</t>
    </r>
    <r>
      <rPr>
        <b/>
        <sz val="10"/>
        <rFont val="Calibri"/>
        <family val="2"/>
        <scheme val="minor"/>
      </rPr>
      <t>Os resultados son do curso 23-24</t>
    </r>
  </si>
  <si>
    <t>--</t>
  </si>
  <si>
    <t>-</t>
  </si>
  <si>
    <t>Curso 2023-2024</t>
  </si>
  <si>
    <t>Curso 2024-2025</t>
  </si>
  <si>
    <t>Curso 2025-2026</t>
  </si>
  <si>
    <t xml:space="preserve">Panel de indicadores - Cadro de mando da Escola de Enxeñaría Forestal </t>
  </si>
  <si>
    <t>Curso 2023/2024;2024/2025;2025/2026</t>
  </si>
  <si>
    <t>Aprobado en C. Permanente del 15 de julio de 2025</t>
  </si>
  <si>
    <t>Implatación dun titulo de mestrado</t>
  </si>
  <si>
    <t>Informe bienal do perfil de ingreso dos estudantes de grao.</t>
  </si>
  <si>
    <t>Actividades anuais desenvolvidas no marco do Plan de Captación</t>
  </si>
  <si>
    <t>I6. % Participación do PAS do centro en plans de formación</t>
  </si>
  <si>
    <t>I44-1. Satisfacción do Estudantado coa organización e o desenvolvemento.</t>
  </si>
  <si>
    <t>I44-2. Satisfacción do Profesorado coa organización e o desenvolvemento.</t>
  </si>
  <si>
    <t>Actividades desenvolvidas internas e externas (cursos, xornadas, préstamo de aulas, exposicions, seminarios,..etc) nos espazos propios do centro.</t>
  </si>
  <si>
    <t>Análise anual de resultados asociados a accións de mellora nas instalacións do centro.</t>
  </si>
  <si>
    <t>I20-1. Índice de satisfacción do Estudantado coas titulacións</t>
  </si>
  <si>
    <t>I20-2. Índice de satisfacción do Profesorado coas titulacións</t>
  </si>
  <si>
    <t>I20-3. Índice de satisfacción das Persoas tituladas coas titulacións</t>
  </si>
  <si>
    <t>I20-4. Índice de satisfacción do PTXAS coas titulacións</t>
  </si>
  <si>
    <t>I20-5. Índice de satisfacción de entidades empregadoras coas titulacións</t>
  </si>
  <si>
    <r>
      <rPr>
        <b/>
        <sz val="10"/>
        <color theme="1"/>
        <rFont val="Calibri"/>
        <family val="2"/>
        <scheme val="minor"/>
      </rPr>
      <t>I1-I2.</t>
    </r>
    <r>
      <rPr>
        <sz val="10"/>
        <color theme="1"/>
        <rFont val="Calibri"/>
        <family val="2"/>
        <scheme val="minor"/>
      </rPr>
      <t xml:space="preserve"> Nº Estudantes de novo ingreso (Grao e Máster</t>
    </r>
  </si>
  <si>
    <r>
      <rPr>
        <b/>
        <sz val="10"/>
        <color theme="1"/>
        <rFont val="Calibri"/>
        <family val="2"/>
        <scheme val="minor"/>
      </rPr>
      <t>I5-1.</t>
    </r>
    <r>
      <rPr>
        <sz val="10"/>
        <color theme="1"/>
        <rFont val="Calibri"/>
        <family val="2"/>
        <scheme val="minor"/>
      </rPr>
      <t xml:space="preserve"> Nº PDI en plans de formación do título</t>
    </r>
  </si>
  <si>
    <r>
      <rPr>
        <b/>
        <sz val="10"/>
        <color theme="1"/>
        <rFont val="Calibri"/>
        <family val="2"/>
        <scheme val="minor"/>
      </rPr>
      <t>I5-2</t>
    </r>
    <r>
      <rPr>
        <sz val="10"/>
        <color theme="1"/>
        <rFont val="Calibri"/>
        <family val="2"/>
        <scheme val="minor"/>
      </rPr>
      <t>. Participación do PDI do título en plans de formación</t>
    </r>
  </si>
  <si>
    <t>meta cualitativa: Informe de Revisión pola Dirección</t>
  </si>
  <si>
    <t>meta cualitativa: Título de mestrado</t>
  </si>
  <si>
    <t>meta cualitativa: Informe bienal do perfil de ingreso dos estudantes de grao.</t>
  </si>
  <si>
    <t>Actualizado: 01/10/2025</t>
  </si>
  <si>
    <t>Crit.</t>
  </si>
  <si>
    <t>IRPD</t>
  </si>
  <si>
    <t>1 e 7</t>
  </si>
  <si>
    <t>6 e 7</t>
  </si>
  <si>
    <r>
      <rPr>
        <b/>
        <sz val="10"/>
        <rFont val="Calibri"/>
        <family val="2"/>
        <scheme val="minor"/>
      </rPr>
      <t>Cubrir Meta e Resultado</t>
    </r>
    <r>
      <rPr>
        <sz val="10"/>
        <rFont val="Calibri"/>
        <family val="2"/>
        <scheme val="minor"/>
      </rPr>
      <t xml:space="preserve">
Escoller PRE.GRA Admisión de Grao ou PRE.MÁS. Admisión de máster segundo o caso https://secretaria.uvigo.gal/uv/web/transparencia/informe/show/5/51/3 o documento excel correspondente e posteriormente elixir a columna de Taxas de ocupación</t>
    </r>
  </si>
  <si>
    <r>
      <rPr>
        <b/>
        <sz val="10"/>
        <rFont val="Calibri"/>
        <family val="2"/>
        <scheme val="minor"/>
      </rPr>
      <t xml:space="preserve">Cubrir Meta e Resultado (Só Graos)
</t>
    </r>
    <r>
      <rPr>
        <sz val="10"/>
        <rFont val="Calibri"/>
        <family val="2"/>
        <scheme val="minor"/>
      </rPr>
      <t>Seleccionar a columna Taxa de Preferencia no documento excel PRE.GRA Admisión de Grao, que se atopa en https://secretaria.uvigo.gal/uv/web/transparencia/informe/show/5/51/3</t>
    </r>
  </si>
  <si>
    <r>
      <rPr>
        <b/>
        <sz val="10"/>
        <rFont val="Calibri"/>
        <family val="2"/>
        <scheme val="minor"/>
      </rPr>
      <t>Cubrir Meta e Resultado (Só Graos)</t>
    </r>
    <r>
      <rPr>
        <sz val="10"/>
        <rFont val="Calibri"/>
        <family val="2"/>
        <scheme val="minor"/>
      </rPr>
      <t xml:space="preserve">
Seleccionar a columna Taxa de Adecuación no documento excel PRE.GRA Admisión de Grao, que se atopa en https://secretaria.uvigo.gal/uv/web/transparencia/informe/show/5/51/3</t>
    </r>
  </si>
  <si>
    <r>
      <rPr>
        <b/>
        <sz val="10"/>
        <rFont val="Calibri"/>
        <family val="2"/>
        <scheme val="minor"/>
      </rPr>
      <t xml:space="preserve">Só Cubrir o Resultado. Este indicador utilizase para calcular outros indicadores
</t>
    </r>
    <r>
      <rPr>
        <sz val="10"/>
        <rFont val="Calibri"/>
        <family val="2"/>
        <scheme val="minor"/>
      </rPr>
      <t xml:space="preserve">Acceder á consulta DOC. Profesorado con Docencia, do portal de transparencia.
https://secretaria.uvigo.gal/uv/web/transparencia/informe/show/5/34/25
E seleccionar o profesorado con caracter permanente: 
</t>
    </r>
    <r>
      <rPr>
        <b/>
        <sz val="10"/>
        <rFont val="Calibri"/>
        <family val="2"/>
        <scheme val="minor"/>
      </rPr>
      <t>Catedráticos/as, Profesorado Titular, Profesorado Contratado Doutor e Profesorado Permanente Laboral</t>
    </r>
  </si>
  <si>
    <r>
      <rPr>
        <b/>
        <sz val="10"/>
        <color theme="1"/>
        <rFont val="Calibri"/>
        <family val="2"/>
        <scheme val="minor"/>
      </rPr>
      <t>Cubrir Meta e Resultado
Esta porcentaxe é o estudantado que realiza prácticas sobre o total do estudantado que está matriculado na titulación, non sobre o estudantado que pode realizar prácticas.
Elixir "</t>
    </r>
    <r>
      <rPr>
        <sz val="10"/>
        <color theme="1"/>
        <rFont val="Calibri"/>
        <family val="2"/>
        <scheme val="minor"/>
      </rPr>
      <t xml:space="preserve">% estudantes en prácticas sobre matrícula" da titulación, na folla "total_Centro_titulación" do documento </t>
    </r>
    <r>
      <rPr>
        <i/>
        <sz val="10"/>
        <color theme="1"/>
        <rFont val="Calibri"/>
        <family val="2"/>
        <scheme val="minor"/>
      </rPr>
      <t>"prácticas"</t>
    </r>
    <r>
      <rPr>
        <sz val="10"/>
        <color theme="1"/>
        <rFont val="Calibri"/>
        <family val="2"/>
        <scheme val="minor"/>
      </rPr>
      <t xml:space="preserve"> https://secretaria.uvigo.gal/uv/web/transparencia/informe/show/5/5/9</t>
    </r>
  </si>
  <si>
    <t>Total</t>
  </si>
  <si>
    <t>Responsable do Indicador</t>
  </si>
  <si>
    <t>Decanato ou Dirección do Centro</t>
  </si>
  <si>
    <t>Coordinación do Centro</t>
  </si>
  <si>
    <t>Coordinación das titulacións e de Calidade</t>
  </si>
  <si>
    <t>Vicedecanato ou subdirección do centro con competencias en organización académica</t>
  </si>
  <si>
    <t>Coordinación do PAT</t>
  </si>
  <si>
    <t>Coordinación de prácticas externas do centro</t>
  </si>
  <si>
    <t>Responsable das relacions externas do centro</t>
  </si>
  <si>
    <t>Xefatura do Servizo de Xestión de Estudos de Grao e Posgrao</t>
  </si>
  <si>
    <t>Coordinación da Titulación</t>
  </si>
  <si>
    <t>Administación do centro</t>
  </si>
  <si>
    <t>Vicerreitoría con competencias en profesorado.</t>
  </si>
  <si>
    <t>Decanato ou Dirección</t>
  </si>
  <si>
    <t>Coordinación de calidade</t>
  </si>
  <si>
    <t>vicedecano/a ou subdirector/a con competencias en recursos materiais e servizos</t>
  </si>
  <si>
    <t>NON INDICADORES ACTUALIZADOS</t>
  </si>
  <si>
    <t>---</t>
  </si>
  <si>
    <t>PIDE Nº ALUMNADO, PERO ESTÁ EN PORCENTAXE</t>
  </si>
  <si>
    <t>Análise anual de resultados a través do Informe de revisión pola dirección e o cadro de mando.</t>
  </si>
  <si>
    <t>Pide porcentaje, pero resultado está en número</t>
  </si>
  <si>
    <t>2024/2025</t>
  </si>
  <si>
    <t>Organización industrial y procesos en la industria de la madera</t>
  </si>
  <si>
    <t>Industrias químicas de la madera, celulosa, pasta y papel</t>
  </si>
  <si>
    <t>I50-18</t>
  </si>
  <si>
    <t>I50-19</t>
  </si>
  <si>
    <t>I50-20</t>
  </si>
  <si>
    <t>Participación do PDI nas enquisas de satisfacción</t>
  </si>
  <si>
    <t>Nº de saídas de campo</t>
  </si>
  <si>
    <t>Relación Oferta/solicitudes de prácticas curriculares</t>
  </si>
  <si>
    <t>Nº Actividades con perspectiva de xénero</t>
  </si>
  <si>
    <t>I50-21</t>
  </si>
  <si>
    <t>I50-22</t>
  </si>
  <si>
    <t>Participación do PTXAS nas enquisas de satisfacción</t>
  </si>
  <si>
    <t>% de materias que acadan unha Taxa de Rendemento de 50%</t>
  </si>
  <si>
    <t>Xº de materias que acadan unha Taxa de Éxito de 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</si>
</sst>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
    <numFmt numFmtId="166" formatCode="0%;\(0%\)"/>
  </numFmts>
  <fonts count="81">
    <font>
      <sz val="11"/>
      <color theme="1"/>
      <name val="Calibri"/>
      <charset val="134"/>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
      <color theme="1"/>
      <name val="Calibri"/>
      <family val="2"/>
      <scheme val="minor"/>
    </font>
    <font>
      <b/>
      <sz val="20"/>
      <color theme="1"/>
      <name val="Calibri"/>
      <family val="2"/>
      <scheme val="minor"/>
    </font>
    <font>
      <b/>
      <sz val="14"/>
      <color theme="1"/>
      <name val="Calibri"/>
      <family val="2"/>
      <scheme val="minor"/>
    </font>
    <font>
      <sz val="11"/>
      <color theme="1"/>
      <name val="Calibri"/>
      <family val="2"/>
      <scheme val="minor"/>
    </font>
    <font>
      <b/>
      <sz val="9"/>
      <color theme="0"/>
      <name val="Calibri"/>
      <family val="2"/>
      <scheme val="minor"/>
    </font>
    <font>
      <b/>
      <sz val="11"/>
      <color theme="1"/>
      <name val="Calibri"/>
      <family val="2"/>
      <scheme val="minor"/>
    </font>
    <font>
      <sz val="11"/>
      <name val="Calibri"/>
      <family val="2"/>
      <scheme val="minor"/>
    </font>
    <font>
      <b/>
      <sz val="14"/>
      <color theme="1"/>
      <name val="Calibri"/>
      <family val="2"/>
      <scheme val="minor"/>
    </font>
    <font>
      <sz val="11"/>
      <color theme="0" tint="-0.499984740745262"/>
      <name val="Calibri"/>
      <family val="2"/>
      <scheme val="minor"/>
    </font>
    <font>
      <sz val="9"/>
      <name val="Calibri"/>
      <family val="2"/>
      <scheme val="minor"/>
    </font>
    <font>
      <b/>
      <sz val="14"/>
      <name val="Calibri"/>
      <family val="2"/>
      <scheme val="minor"/>
    </font>
    <font>
      <b/>
      <sz val="9"/>
      <color theme="1"/>
      <name val="Calibri"/>
      <family val="2"/>
      <scheme val="minor"/>
    </font>
    <font>
      <sz val="10"/>
      <color theme="1"/>
      <name val="Calibri"/>
      <family val="2"/>
      <scheme val="minor"/>
    </font>
    <font>
      <sz val="11"/>
      <color theme="0"/>
      <name val="Calibri"/>
      <family val="2"/>
      <scheme val="minor"/>
    </font>
    <font>
      <b/>
      <sz val="14"/>
      <color theme="0"/>
      <name val="Calibri"/>
      <family val="2"/>
      <scheme val="minor"/>
    </font>
    <font>
      <b/>
      <sz val="12"/>
      <color theme="1"/>
      <name val="Calibri"/>
      <family val="2"/>
      <scheme val="minor"/>
    </font>
    <font>
      <sz val="12"/>
      <color theme="1"/>
      <name val="Calibri"/>
      <family val="2"/>
      <scheme val="minor"/>
    </font>
    <font>
      <b/>
      <sz val="20"/>
      <color theme="1"/>
      <name val="Calibri"/>
      <family val="2"/>
      <scheme val="minor"/>
    </font>
    <font>
      <sz val="8"/>
      <color theme="1"/>
      <name val="Calibri"/>
      <family val="2"/>
      <scheme val="minor"/>
    </font>
    <font>
      <sz val="10"/>
      <name val="Calibri"/>
      <family val="2"/>
      <scheme val="minor"/>
    </font>
    <font>
      <b/>
      <sz val="11"/>
      <name val="Calibri"/>
      <family val="2"/>
      <scheme val="minor"/>
    </font>
    <font>
      <b/>
      <sz val="10"/>
      <color theme="1"/>
      <name val="Calibri"/>
      <family val="2"/>
      <scheme val="minor"/>
    </font>
    <font>
      <sz val="18"/>
      <color theme="1"/>
      <name val="Calibri"/>
      <family val="2"/>
      <scheme val="minor"/>
    </font>
    <font>
      <b/>
      <sz val="18"/>
      <color theme="1"/>
      <name val="Calibri"/>
      <family val="2"/>
      <scheme val="minor"/>
    </font>
    <font>
      <i/>
      <sz val="10"/>
      <color theme="1"/>
      <name val="Calibri"/>
      <family val="2"/>
      <scheme val="minor"/>
    </font>
    <font>
      <i/>
      <sz val="10"/>
      <name val="Calibri"/>
      <family val="2"/>
      <scheme val="minor"/>
    </font>
    <font>
      <sz val="12"/>
      <color theme="0" tint="-0.499984740745262"/>
      <name val="Calibri"/>
      <family val="2"/>
      <scheme val="minor"/>
    </font>
    <font>
      <b/>
      <sz val="10"/>
      <name val="Calibri"/>
      <family val="2"/>
      <scheme val="minor"/>
    </font>
    <font>
      <b/>
      <sz val="10"/>
      <color theme="0"/>
      <name val="Calibri"/>
      <family val="2"/>
      <scheme val="minor"/>
    </font>
    <font>
      <sz val="14"/>
      <name val="Calibri"/>
      <family val="2"/>
      <scheme val="minor"/>
    </font>
    <font>
      <b/>
      <sz val="16"/>
      <name val="Calibri"/>
      <family val="2"/>
      <scheme val="minor"/>
    </font>
    <font>
      <u/>
      <sz val="11"/>
      <color theme="10"/>
      <name val="Calibri"/>
      <family val="2"/>
      <scheme val="minor"/>
    </font>
    <font>
      <sz val="14"/>
      <color theme="1"/>
      <name val="Calibri"/>
      <family val="2"/>
      <scheme val="minor"/>
    </font>
    <font>
      <b/>
      <sz val="14"/>
      <color theme="0" tint="-0.499984740745262"/>
      <name val="Calibri"/>
      <family val="2"/>
      <scheme val="minor"/>
    </font>
    <font>
      <b/>
      <sz val="14"/>
      <color theme="0" tint="-0.34998626667073579"/>
      <name val="Calibri"/>
      <family val="2"/>
      <scheme val="minor"/>
    </font>
    <font>
      <sz val="12"/>
      <name val="Calibri"/>
      <family val="2"/>
      <scheme val="minor"/>
    </font>
    <font>
      <u/>
      <sz val="10"/>
      <color theme="10"/>
      <name val="Calibri"/>
      <family val="2"/>
      <scheme val="minor"/>
    </font>
    <font>
      <b/>
      <sz val="16"/>
      <color theme="1"/>
      <name val="Calibri"/>
      <family val="2"/>
      <scheme val="minor"/>
    </font>
    <font>
      <sz val="11"/>
      <color theme="1"/>
      <name val="New Baskerville"/>
      <family val="1"/>
    </font>
    <font>
      <sz val="10"/>
      <name val="Arial"/>
      <family val="2"/>
    </font>
    <font>
      <sz val="22"/>
      <name val="New Baskerville"/>
      <family val="1"/>
    </font>
    <font>
      <b/>
      <sz val="14"/>
      <color theme="9" tint="-0.249977111117893"/>
      <name val="Calibri"/>
      <family val="2"/>
      <scheme val="minor"/>
    </font>
    <font>
      <sz val="12"/>
      <color theme="5" tint="-0.249977111117893"/>
      <name val="New Baskerville"/>
      <family val="1"/>
    </font>
    <font>
      <b/>
      <sz val="22"/>
      <name val="Calibri"/>
      <family val="2"/>
      <scheme val="minor"/>
    </font>
    <font>
      <sz val="18"/>
      <name val="New Baskerville"/>
      <family val="1"/>
    </font>
    <font>
      <sz val="18"/>
      <name val="Calibri"/>
      <family val="2"/>
      <scheme val="minor"/>
    </font>
    <font>
      <sz val="22"/>
      <name val="Calibri"/>
      <family val="2"/>
      <scheme val="minor"/>
    </font>
    <font>
      <b/>
      <sz val="18"/>
      <name val="Calibri"/>
      <family val="2"/>
      <scheme val="minor"/>
    </font>
    <font>
      <u/>
      <sz val="16"/>
      <color theme="9" tint="-0.249977111117893"/>
      <name val="Calibri"/>
      <family val="2"/>
      <scheme val="minor"/>
    </font>
    <font>
      <sz val="14"/>
      <color rgb="FF0070C0"/>
      <name val="New Baskerville"/>
      <family val="1"/>
    </font>
    <font>
      <sz val="22"/>
      <color rgb="FF00B0F0"/>
      <name val="New Baskerville"/>
      <family val="1"/>
    </font>
    <font>
      <b/>
      <sz val="9"/>
      <name val="Calibri"/>
      <family val="2"/>
      <scheme val="minor"/>
    </font>
    <font>
      <sz val="10"/>
      <color theme="3"/>
      <name val="Calibri"/>
      <family val="2"/>
      <scheme val="minor"/>
    </font>
    <font>
      <sz val="11"/>
      <color theme="3"/>
      <name val="Calibri"/>
      <family val="2"/>
      <scheme val="minor"/>
    </font>
    <font>
      <b/>
      <sz val="18"/>
      <color rgb="FF000000"/>
      <name val="Calibri"/>
      <family val="2"/>
      <scheme val="minor"/>
    </font>
    <font>
      <b/>
      <sz val="12"/>
      <color rgb="FF000000"/>
      <name val="Calibri"/>
      <family val="2"/>
      <scheme val="minor"/>
    </font>
    <font>
      <sz val="11"/>
      <color rgb="FFFFFFFF"/>
      <name val="Calibri"/>
      <family val="2"/>
      <scheme val="minor"/>
    </font>
    <font>
      <sz val="11"/>
      <color rgb="FF808080"/>
      <name val="Calibri"/>
      <family val="2"/>
      <scheme val="minor"/>
    </font>
    <font>
      <sz val="18"/>
      <color rgb="FF000000"/>
      <name val="Calibri"/>
      <family val="2"/>
      <scheme val="minor"/>
    </font>
    <font>
      <b/>
      <sz val="14"/>
      <color rgb="FF000000"/>
      <name val="Calibri"/>
      <family val="2"/>
      <scheme val="minor"/>
    </font>
    <font>
      <sz val="8"/>
      <color rgb="FF35383A"/>
      <name val="Open Sans"/>
    </font>
    <font>
      <sz val="8"/>
      <color rgb="FF4A4A4A"/>
      <name val="Arial"/>
      <family val="2"/>
    </font>
    <font>
      <b/>
      <sz val="12"/>
      <name val="Calibri"/>
      <family val="2"/>
      <scheme val="minor"/>
    </font>
    <font>
      <b/>
      <sz val="12"/>
      <color theme="0" tint="-0.499984740745262"/>
      <name val="Calibri"/>
      <family val="2"/>
      <scheme val="minor"/>
    </font>
    <font>
      <sz val="8"/>
      <name val="Open Sans"/>
      <family val="2"/>
    </font>
    <font>
      <sz val="8"/>
      <color rgb="FFC80000"/>
      <name val="Arial"/>
      <family val="2"/>
    </font>
    <font>
      <sz val="10"/>
      <color theme="1"/>
      <name val="Arial"/>
      <family val="2"/>
    </font>
  </fonts>
  <fills count="24">
    <fill>
      <patternFill patternType="none"/>
    </fill>
    <fill>
      <patternFill patternType="gray125"/>
    </fill>
    <fill>
      <patternFill patternType="solid">
        <fgColor theme="9" tint="-0.249977111117893"/>
        <bgColor indexed="64"/>
      </patternFill>
    </fill>
    <fill>
      <patternFill patternType="solid">
        <fgColor rgb="FF00206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C00000"/>
        <bgColor indexed="64"/>
      </patternFill>
    </fill>
    <fill>
      <patternFill patternType="solid">
        <fgColor theme="0" tint="-0.34998626667073579"/>
        <bgColor indexed="64"/>
      </patternFill>
    </fill>
    <fill>
      <patternFill patternType="solid">
        <fgColor theme="0"/>
        <bgColor indexed="64"/>
      </patternFill>
    </fill>
    <fill>
      <patternFill patternType="solid">
        <fgColor rgb="FFF0B2A8"/>
        <bgColor indexed="64"/>
      </patternFill>
    </fill>
    <fill>
      <patternFill patternType="solid">
        <fgColor theme="8" tint="0.79998168889431442"/>
        <bgColor indexed="64"/>
      </patternFill>
    </fill>
    <fill>
      <patternFill patternType="solid">
        <fgColor theme="9" tint="0.79995117038483843"/>
        <bgColor indexed="64"/>
      </patternFill>
    </fill>
    <fill>
      <patternFill patternType="solid">
        <fgColor theme="0" tint="-0.499984740745262"/>
        <bgColor indexed="64"/>
      </patternFill>
    </fill>
    <fill>
      <patternFill patternType="solid">
        <fgColor theme="4" tint="0.79998168889431442"/>
        <bgColor indexed="64"/>
      </patternFill>
    </fill>
    <fill>
      <patternFill patternType="solid">
        <fgColor rgb="FFD9E1F2"/>
        <bgColor indexed="64"/>
      </patternFill>
    </fill>
    <fill>
      <patternFill patternType="solid">
        <fgColor rgb="FFFFE699"/>
        <bgColor indexed="64"/>
      </patternFill>
    </fill>
    <fill>
      <patternFill patternType="solid">
        <fgColor rgb="FF548235"/>
        <bgColor indexed="64"/>
      </patternFill>
    </fill>
    <fill>
      <patternFill patternType="solid">
        <fgColor rgb="FFFB7D80"/>
        <bgColor indexed="64"/>
      </patternFill>
    </fill>
    <fill>
      <patternFill patternType="solid">
        <fgColor rgb="FFFFC000"/>
        <bgColor indexed="64"/>
      </patternFill>
    </fill>
    <fill>
      <patternFill patternType="solid">
        <fgColor rgb="FFFFFFFF"/>
      </patternFill>
    </fill>
    <fill>
      <patternFill patternType="solid">
        <fgColor rgb="FFFFFF00"/>
        <bgColor indexed="64"/>
      </patternFill>
    </fill>
    <fill>
      <patternFill patternType="solid">
        <fgColor rgb="FFC39BE1"/>
        <bgColor indexed="64"/>
      </patternFill>
    </fill>
    <fill>
      <patternFill patternType="solid">
        <fgColor theme="5" tint="-0.249977111117893"/>
        <bgColor indexed="64"/>
      </patternFill>
    </fill>
    <fill>
      <patternFill patternType="solid">
        <fgColor theme="3" tint="0.39997558519241921"/>
        <bgColor indexed="64"/>
      </patternFill>
    </fill>
  </fills>
  <borders count="61">
    <border>
      <left/>
      <right/>
      <top/>
      <bottom/>
      <diagonal/>
    </border>
    <border>
      <left/>
      <right/>
      <top style="thin">
        <color auto="1"/>
      </top>
      <bottom style="thin">
        <color auto="1"/>
      </bottom>
      <diagonal/>
    </border>
    <border>
      <left style="medium">
        <color auto="1"/>
      </left>
      <right/>
      <top style="medium">
        <color auto="1"/>
      </top>
      <bottom style="medium">
        <color auto="1"/>
      </bottom>
      <diagonal/>
    </border>
    <border>
      <left style="thin">
        <color auto="1"/>
      </left>
      <right/>
      <top style="medium">
        <color auto="1"/>
      </top>
      <bottom style="medium">
        <color auto="1"/>
      </bottom>
      <diagonal/>
    </border>
    <border>
      <left/>
      <right/>
      <top style="medium">
        <color auto="1"/>
      </top>
      <bottom style="medium">
        <color auto="1"/>
      </bottom>
      <diagonal/>
    </border>
    <border>
      <left style="medium">
        <color auto="1"/>
      </left>
      <right/>
      <top/>
      <bottom/>
      <diagonal/>
    </border>
    <border>
      <left/>
      <right/>
      <top style="medium">
        <color auto="1"/>
      </top>
      <bottom/>
      <diagonal/>
    </border>
    <border>
      <left style="thin">
        <color auto="1"/>
      </left>
      <right/>
      <top/>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medium">
        <color auto="1"/>
      </left>
      <right/>
      <top/>
      <bottom style="medium">
        <color auto="1"/>
      </bottom>
      <diagonal/>
    </border>
    <border>
      <left style="thin">
        <color auto="1"/>
      </left>
      <right/>
      <top/>
      <bottom style="medium">
        <color auto="1"/>
      </bottom>
      <diagonal/>
    </border>
    <border>
      <left/>
      <right/>
      <top/>
      <bottom style="medium">
        <color auto="1"/>
      </bottom>
      <diagonal/>
    </border>
    <border>
      <left style="medium">
        <color auto="1"/>
      </left>
      <right style="thin">
        <color auto="1"/>
      </right>
      <top style="medium">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right style="medium">
        <color auto="1"/>
      </right>
      <top style="medium">
        <color auto="1"/>
      </top>
      <bottom style="medium">
        <color auto="1"/>
      </bottom>
      <diagonal/>
    </border>
    <border>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auto="1"/>
      </left>
      <right/>
      <top style="medium">
        <color indexed="64"/>
      </top>
      <bottom style="thin">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theme="9" tint="-0.249977111117893"/>
      </left>
      <right/>
      <top style="medium">
        <color theme="9" tint="-0.249977111117893"/>
      </top>
      <bottom/>
      <diagonal/>
    </border>
    <border>
      <left/>
      <right/>
      <top style="medium">
        <color theme="9" tint="-0.249977111117893"/>
      </top>
      <bottom/>
      <diagonal/>
    </border>
    <border>
      <left/>
      <right style="medium">
        <color theme="9" tint="-0.249977111117893"/>
      </right>
      <top style="medium">
        <color theme="9" tint="-0.249977111117893"/>
      </top>
      <bottom/>
      <diagonal/>
    </border>
    <border>
      <left style="medium">
        <color theme="9" tint="-0.249977111117893"/>
      </left>
      <right/>
      <top/>
      <bottom/>
      <diagonal/>
    </border>
    <border>
      <left/>
      <right style="medium">
        <color theme="9" tint="-0.249977111117893"/>
      </right>
      <top/>
      <bottom/>
      <diagonal/>
    </border>
    <border>
      <left style="thin">
        <color theme="9" tint="-0.249977111117893"/>
      </left>
      <right/>
      <top style="thin">
        <color theme="9" tint="-0.249977111117893"/>
      </top>
      <bottom style="thin">
        <color theme="9" tint="-0.249977111117893"/>
      </bottom>
      <diagonal/>
    </border>
    <border>
      <left/>
      <right/>
      <top style="thin">
        <color theme="9" tint="-0.249977111117893"/>
      </top>
      <bottom style="thin">
        <color theme="9" tint="-0.249977111117893"/>
      </bottom>
      <diagonal/>
    </border>
    <border>
      <left/>
      <right style="thin">
        <color theme="9" tint="-0.249977111117893"/>
      </right>
      <top style="thin">
        <color theme="9" tint="-0.249977111117893"/>
      </top>
      <bottom style="thin">
        <color theme="9" tint="-0.249977111117893"/>
      </bottom>
      <diagonal/>
    </border>
    <border>
      <left/>
      <right/>
      <top/>
      <bottom style="thin">
        <color theme="9" tint="-0.249977111117893"/>
      </bottom>
      <diagonal/>
    </border>
    <border>
      <left style="medium">
        <color theme="9" tint="-0.249977111117893"/>
      </left>
      <right/>
      <top/>
      <bottom style="medium">
        <color theme="9" tint="-0.249977111117893"/>
      </bottom>
      <diagonal/>
    </border>
    <border>
      <left/>
      <right/>
      <top/>
      <bottom style="medium">
        <color theme="9" tint="-0.249977111117893"/>
      </bottom>
      <diagonal/>
    </border>
    <border>
      <left/>
      <right style="medium">
        <color theme="9" tint="-0.249977111117893"/>
      </right>
      <top/>
      <bottom style="medium">
        <color theme="9" tint="-0.249977111117893"/>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thin">
        <color auto="1"/>
      </top>
      <bottom/>
      <diagonal/>
    </border>
    <border>
      <left style="medium">
        <color indexed="64"/>
      </left>
      <right style="medium">
        <color indexed="64"/>
      </right>
      <top/>
      <bottom style="thin">
        <color auto="1"/>
      </bottom>
      <diagonal/>
    </border>
    <border>
      <left style="medium">
        <color indexed="64"/>
      </left>
      <right style="medium">
        <color indexed="64"/>
      </right>
      <top style="medium">
        <color indexed="64"/>
      </top>
      <bottom style="thin">
        <color auto="1"/>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auto="1"/>
      </right>
      <top/>
      <bottom/>
      <diagonal/>
    </border>
    <border>
      <left/>
      <right style="thin">
        <color rgb="FFC0C0C0"/>
      </right>
      <top/>
      <bottom style="thin">
        <color rgb="FFC0C0C0"/>
      </bottom>
      <diagonal/>
    </border>
    <border>
      <left/>
      <right/>
      <top/>
      <bottom style="thin">
        <color rgb="FFEBEBEB"/>
      </bottom>
      <diagonal/>
    </border>
  </borders>
  <cellStyleXfs count="5">
    <xf numFmtId="0" fontId="0" fillId="0" borderId="0"/>
    <xf numFmtId="9" fontId="17" fillId="0" borderId="0" applyFont="0" applyFill="0" applyBorder="0" applyAlignment="0" applyProtection="0"/>
    <xf numFmtId="43" fontId="17" fillId="0" borderId="0" applyFont="0" applyFill="0" applyBorder="0" applyAlignment="0" applyProtection="0"/>
    <xf numFmtId="0" fontId="45" fillId="0" borderId="0" applyNumberFormat="0" applyFill="0" applyBorder="0" applyAlignment="0" applyProtection="0"/>
    <xf numFmtId="0" fontId="53" fillId="0" borderId="0"/>
  </cellStyleXfs>
  <cellXfs count="535">
    <xf numFmtId="0" fontId="0" fillId="0" borderId="0" xfId="0"/>
    <xf numFmtId="0" fontId="0" fillId="0" borderId="0" xfId="0" applyAlignment="1">
      <alignment vertical="center" wrapText="1"/>
    </xf>
    <xf numFmtId="0" fontId="0" fillId="0" borderId="0" xfId="0" applyAlignment="1">
      <alignment vertical="center"/>
    </xf>
    <xf numFmtId="0" fontId="0" fillId="0" borderId="0" xfId="0" applyAlignment="1">
      <alignment horizontal="center" vertical="center"/>
    </xf>
    <xf numFmtId="0" fontId="16" fillId="0" borderId="1" xfId="0" applyFont="1" applyBorder="1" applyAlignment="1">
      <alignment vertical="center" wrapText="1"/>
    </xf>
    <xf numFmtId="0" fontId="16" fillId="0" borderId="1" xfId="0" applyFont="1" applyBorder="1" applyAlignment="1">
      <alignment horizontal="center" vertical="center" wrapText="1"/>
    </xf>
    <xf numFmtId="0" fontId="0" fillId="0" borderId="5" xfId="0" applyBorder="1" applyAlignment="1">
      <alignment vertical="center"/>
    </xf>
    <xf numFmtId="0" fontId="0" fillId="0" borderId="7" xfId="0" applyBorder="1" applyAlignment="1">
      <alignment vertical="center"/>
    </xf>
    <xf numFmtId="0" fontId="18" fillId="2" borderId="11" xfId="0" applyFont="1" applyFill="1" applyBorder="1" applyAlignment="1">
      <alignment vertical="center" wrapText="1"/>
    </xf>
    <xf numFmtId="0" fontId="18" fillId="3" borderId="0" xfId="0" applyFont="1" applyFill="1" applyAlignment="1">
      <alignment vertical="center" wrapText="1"/>
    </xf>
    <xf numFmtId="0" fontId="18" fillId="2" borderId="0" xfId="0" applyFont="1" applyFill="1" applyAlignment="1">
      <alignment vertical="center" wrapText="1"/>
    </xf>
    <xf numFmtId="0" fontId="0" fillId="0" borderId="12" xfId="0" applyBorder="1" applyAlignment="1">
      <alignment vertical="center"/>
    </xf>
    <xf numFmtId="0" fontId="0" fillId="0" borderId="13" xfId="0" applyBorder="1" applyAlignment="1">
      <alignment vertical="center"/>
    </xf>
    <xf numFmtId="0" fontId="0" fillId="0" borderId="15" xfId="0" applyBorder="1" applyAlignment="1">
      <alignment vertical="center" wrapText="1"/>
    </xf>
    <xf numFmtId="0" fontId="0" fillId="0" borderId="16" xfId="0" applyBorder="1" applyAlignment="1">
      <alignment vertical="center" wrapText="1"/>
    </xf>
    <xf numFmtId="0" fontId="0" fillId="0" borderId="10" xfId="0" applyBorder="1" applyAlignment="1">
      <alignment vertical="center"/>
    </xf>
    <xf numFmtId="0" fontId="0" fillId="0" borderId="17" xfId="0" applyBorder="1" applyAlignment="1">
      <alignment vertical="center" wrapText="1"/>
    </xf>
    <xf numFmtId="0" fontId="18" fillId="2" borderId="14" xfId="0" applyFont="1" applyFill="1" applyBorder="1" applyAlignment="1">
      <alignment vertical="center" wrapText="1"/>
    </xf>
    <xf numFmtId="0" fontId="0" fillId="0" borderId="0" xfId="0" applyAlignment="1">
      <alignment horizontal="left" vertical="center" wrapText="1"/>
    </xf>
    <xf numFmtId="0" fontId="13" fillId="0" borderId="0" xfId="0" applyFont="1" applyAlignment="1">
      <alignment horizontal="center" vertical="center"/>
    </xf>
    <xf numFmtId="14" fontId="13" fillId="0" borderId="0" xfId="0" applyNumberFormat="1" applyFont="1" applyAlignment="1">
      <alignment horizontal="center" vertical="center"/>
    </xf>
    <xf numFmtId="0" fontId="16" fillId="4" borderId="24" xfId="0" applyFont="1" applyFill="1" applyBorder="1" applyAlignment="1">
      <alignment horizontal="center" vertical="center" wrapText="1"/>
    </xf>
    <xf numFmtId="0" fontId="24" fillId="0" borderId="0" xfId="0" applyFont="1" applyAlignment="1">
      <alignment horizontal="left" vertical="center" wrapText="1"/>
    </xf>
    <xf numFmtId="0" fontId="19" fillId="0" borderId="0" xfId="0" applyFont="1" applyAlignment="1">
      <alignment horizontal="center" vertical="center" wrapText="1"/>
    </xf>
    <xf numFmtId="0" fontId="0" fillId="0" borderId="0" xfId="0" applyAlignment="1">
      <alignment horizontal="center" vertical="center" wrapText="1"/>
    </xf>
    <xf numFmtId="0" fontId="15" fillId="0" borderId="0" xfId="0" applyFont="1" applyAlignment="1">
      <alignment vertical="center" wrapText="1"/>
    </xf>
    <xf numFmtId="0" fontId="22" fillId="0" borderId="0" xfId="0" applyFont="1" applyAlignment="1">
      <alignment horizontal="left" vertical="center" wrapText="1"/>
    </xf>
    <xf numFmtId="0" fontId="22" fillId="0" borderId="0" xfId="0" applyFont="1" applyAlignment="1">
      <alignment vertical="center" wrapText="1"/>
    </xf>
    <xf numFmtId="0" fontId="18" fillId="2" borderId="11" xfId="0" applyFont="1" applyFill="1" applyBorder="1" applyAlignment="1">
      <alignment vertical="center"/>
    </xf>
    <xf numFmtId="0" fontId="18" fillId="3" borderId="11" xfId="0" applyFont="1" applyFill="1" applyBorder="1" applyAlignment="1">
      <alignment vertical="center" wrapText="1"/>
    </xf>
    <xf numFmtId="0" fontId="28" fillId="3" borderId="0" xfId="0" applyFont="1" applyFill="1" applyAlignment="1">
      <alignment horizontal="left" vertical="center"/>
    </xf>
    <xf numFmtId="0" fontId="28" fillId="3" borderId="0" xfId="0" applyFont="1" applyFill="1" applyAlignment="1">
      <alignment horizontal="left" vertical="center" wrapText="1"/>
    </xf>
    <xf numFmtId="0" fontId="27" fillId="3" borderId="0" xfId="0" applyFont="1" applyFill="1" applyAlignment="1">
      <alignment horizontal="center" vertical="center"/>
    </xf>
    <xf numFmtId="0" fontId="27" fillId="3" borderId="0" xfId="0" applyFont="1" applyFill="1" applyAlignment="1">
      <alignment horizontal="left" vertical="center" wrapText="1"/>
    </xf>
    <xf numFmtId="0" fontId="27" fillId="3" borderId="0" xfId="0" applyFont="1" applyFill="1" applyAlignment="1">
      <alignment vertical="center"/>
    </xf>
    <xf numFmtId="0" fontId="28" fillId="2" borderId="0" xfId="0" applyFont="1" applyFill="1" applyAlignment="1">
      <alignment horizontal="left" vertical="center"/>
    </xf>
    <xf numFmtId="0" fontId="28" fillId="2" borderId="0" xfId="0" applyFont="1" applyFill="1" applyAlignment="1">
      <alignment horizontal="left" vertical="center" wrapText="1"/>
    </xf>
    <xf numFmtId="0" fontId="27" fillId="2" borderId="0" xfId="0" applyFont="1" applyFill="1" applyAlignment="1">
      <alignment horizontal="center" vertical="center"/>
    </xf>
    <xf numFmtId="0" fontId="27" fillId="2" borderId="0" xfId="0" applyFont="1" applyFill="1" applyAlignment="1">
      <alignment horizontal="left" vertical="center" wrapText="1"/>
    </xf>
    <xf numFmtId="0" fontId="27" fillId="2" borderId="0" xfId="0" applyFont="1" applyFill="1" applyAlignment="1">
      <alignment vertical="center"/>
    </xf>
    <xf numFmtId="0" fontId="28" fillId="6" borderId="2" xfId="0" applyFont="1" applyFill="1" applyBorder="1" applyAlignment="1">
      <alignment horizontal="left" vertical="center"/>
    </xf>
    <xf numFmtId="0" fontId="28" fillId="6" borderId="4" xfId="0" applyFont="1" applyFill="1" applyBorder="1" applyAlignment="1">
      <alignment horizontal="left" vertical="center" wrapText="1"/>
    </xf>
    <xf numFmtId="0" fontId="27" fillId="6" borderId="4" xfId="0" applyFont="1" applyFill="1" applyBorder="1" applyAlignment="1">
      <alignment horizontal="center" vertical="center"/>
    </xf>
    <xf numFmtId="0" fontId="21" fillId="0" borderId="0" xfId="0" applyFont="1" applyAlignment="1">
      <alignment vertical="center"/>
    </xf>
    <xf numFmtId="0" fontId="24" fillId="7" borderId="2" xfId="0" applyFont="1" applyFill="1" applyBorder="1" applyAlignment="1">
      <alignment vertical="center"/>
    </xf>
    <xf numFmtId="0" fontId="24" fillId="7" borderId="4" xfId="0" applyFont="1" applyFill="1" applyBorder="1" applyAlignment="1">
      <alignment vertical="center"/>
    </xf>
    <xf numFmtId="0" fontId="15" fillId="0" borderId="0" xfId="0" applyFont="1" applyAlignment="1">
      <alignment horizontal="center" vertical="center" wrapText="1"/>
    </xf>
    <xf numFmtId="0" fontId="25" fillId="5" borderId="26" xfId="0" applyFont="1" applyFill="1" applyBorder="1" applyAlignment="1">
      <alignment horizontal="center" vertical="center"/>
    </xf>
    <xf numFmtId="0" fontId="25" fillId="5" borderId="8" xfId="0" applyFont="1" applyFill="1" applyBorder="1" applyAlignment="1">
      <alignment horizontal="center" vertical="center"/>
    </xf>
    <xf numFmtId="2" fontId="0" fillId="0" borderId="0" xfId="0" applyNumberFormat="1" applyAlignment="1">
      <alignment horizontal="center" vertical="center"/>
    </xf>
    <xf numFmtId="0" fontId="19" fillId="0" borderId="1" xfId="0" applyFont="1" applyBorder="1" applyAlignment="1">
      <alignment horizontal="center" vertical="center" wrapText="1"/>
    </xf>
    <xf numFmtId="0" fontId="34" fillId="7" borderId="4" xfId="0" applyFont="1" applyFill="1" applyBorder="1" applyAlignment="1">
      <alignment vertical="center"/>
    </xf>
    <xf numFmtId="0" fontId="27" fillId="0" borderId="0" xfId="0" applyFont="1" applyAlignment="1">
      <alignment vertical="center"/>
    </xf>
    <xf numFmtId="0" fontId="33" fillId="0" borderId="7" xfId="0" applyFont="1" applyBorder="1" applyAlignment="1">
      <alignment horizontal="center" vertical="center"/>
    </xf>
    <xf numFmtId="0" fontId="33" fillId="0" borderId="10" xfId="0" applyFont="1" applyBorder="1" applyAlignment="1">
      <alignment horizontal="center" vertical="center"/>
    </xf>
    <xf numFmtId="0" fontId="28" fillId="2" borderId="7" xfId="0" applyFont="1" applyFill="1" applyBorder="1" applyAlignment="1">
      <alignment horizontal="left" vertical="center"/>
    </xf>
    <xf numFmtId="0" fontId="26" fillId="0" borderId="7" xfId="0" applyFont="1" applyBorder="1" applyAlignment="1">
      <alignment horizontal="center" vertical="center"/>
    </xf>
    <xf numFmtId="0" fontId="26" fillId="0" borderId="10" xfId="0" applyFont="1" applyBorder="1" applyAlignment="1">
      <alignment horizontal="center" vertical="center"/>
    </xf>
    <xf numFmtId="0" fontId="36" fillId="0" borderId="0" xfId="0" applyFont="1" applyAlignment="1">
      <alignment vertical="center"/>
    </xf>
    <xf numFmtId="0" fontId="16" fillId="4" borderId="28" xfId="0" applyFont="1" applyFill="1" applyBorder="1" applyAlignment="1">
      <alignment horizontal="center" vertical="center" wrapText="1"/>
    </xf>
    <xf numFmtId="0" fontId="26" fillId="5" borderId="19" xfId="0" applyFont="1" applyFill="1" applyBorder="1" applyAlignment="1">
      <alignment vertical="center" wrapText="1"/>
    </xf>
    <xf numFmtId="0" fontId="16" fillId="0" borderId="0" xfId="0" applyFont="1" applyAlignment="1">
      <alignment vertical="center" wrapText="1"/>
    </xf>
    <xf numFmtId="0" fontId="25" fillId="0" borderId="0" xfId="0" applyFont="1" applyAlignment="1">
      <alignment horizontal="center" vertical="center" wrapText="1"/>
    </xf>
    <xf numFmtId="0" fontId="35" fillId="5" borderId="0" xfId="0" applyFont="1" applyFill="1" applyAlignment="1">
      <alignment vertical="center" wrapText="1"/>
    </xf>
    <xf numFmtId="0" fontId="26" fillId="0" borderId="11" xfId="0" applyFont="1" applyBorder="1" applyAlignment="1">
      <alignment vertical="center" wrapText="1"/>
    </xf>
    <xf numFmtId="0" fontId="26" fillId="0" borderId="0" xfId="0" applyFont="1" applyAlignment="1">
      <alignment vertical="center" wrapText="1"/>
    </xf>
    <xf numFmtId="0" fontId="16" fillId="0" borderId="0" xfId="0" applyFont="1" applyAlignment="1">
      <alignment horizontal="center" vertical="center" wrapText="1"/>
    </xf>
    <xf numFmtId="0" fontId="42" fillId="6" borderId="11" xfId="0" applyFont="1" applyFill="1" applyBorder="1" applyAlignment="1">
      <alignment vertical="center"/>
    </xf>
    <xf numFmtId="0" fontId="42" fillId="6" borderId="11" xfId="0" applyFont="1" applyFill="1" applyBorder="1" applyAlignment="1">
      <alignment vertical="center" wrapText="1"/>
    </xf>
    <xf numFmtId="0" fontId="30" fillId="0" borderId="0" xfId="0" applyFont="1" applyAlignment="1">
      <alignment horizontal="center" vertical="center"/>
    </xf>
    <xf numFmtId="0" fontId="14" fillId="5" borderId="9" xfId="0" applyFont="1" applyFill="1" applyBorder="1" applyAlignment="1">
      <alignment vertical="center"/>
    </xf>
    <xf numFmtId="0" fontId="20" fillId="4" borderId="26" xfId="0" applyFont="1" applyFill="1" applyBorder="1" applyAlignment="1">
      <alignment vertical="center"/>
    </xf>
    <xf numFmtId="0" fontId="20" fillId="4" borderId="9" xfId="0" applyFont="1" applyFill="1" applyBorder="1" applyAlignment="1">
      <alignment vertical="center"/>
    </xf>
    <xf numFmtId="0" fontId="20" fillId="4" borderId="30" xfId="0" applyFont="1" applyFill="1" applyBorder="1" applyAlignment="1">
      <alignment vertical="center"/>
    </xf>
    <xf numFmtId="0" fontId="20" fillId="4" borderId="6" xfId="0" applyFont="1" applyFill="1" applyBorder="1" applyAlignment="1">
      <alignment vertical="center"/>
    </xf>
    <xf numFmtId="0" fontId="0" fillId="0" borderId="0" xfId="0" applyAlignment="1">
      <alignment horizontal="center" vertical="top"/>
    </xf>
    <xf numFmtId="0" fontId="0" fillId="0" borderId="25" xfId="0" applyBorder="1" applyAlignment="1">
      <alignment vertical="center"/>
    </xf>
    <xf numFmtId="0" fontId="16" fillId="0" borderId="26" xfId="0" applyFont="1" applyBorder="1" applyAlignment="1">
      <alignment horizontal="center" vertical="center" wrapText="1"/>
    </xf>
    <xf numFmtId="0" fontId="27" fillId="6" borderId="4" xfId="0" applyFont="1" applyFill="1" applyBorder="1" applyAlignment="1">
      <alignment vertical="center"/>
    </xf>
    <xf numFmtId="0" fontId="20" fillId="4" borderId="6" xfId="0" applyFont="1" applyFill="1" applyBorder="1" applyAlignment="1">
      <alignment horizontal="center" vertical="center"/>
    </xf>
    <xf numFmtId="0" fontId="23" fillId="0" borderId="0" xfId="0" applyFont="1" applyAlignment="1">
      <alignment horizontal="center" vertical="center"/>
    </xf>
    <xf numFmtId="0" fontId="23" fillId="0" borderId="11" xfId="0" applyFont="1" applyBorder="1" applyAlignment="1">
      <alignment horizontal="center" vertical="center"/>
    </xf>
    <xf numFmtId="0" fontId="20" fillId="4" borderId="9" xfId="0" applyFont="1" applyFill="1" applyBorder="1" applyAlignment="1">
      <alignment horizontal="center" vertical="center"/>
    </xf>
    <xf numFmtId="0" fontId="23" fillId="0" borderId="14" xfId="0" applyFont="1" applyBorder="1" applyAlignment="1">
      <alignment horizontal="center" vertical="center"/>
    </xf>
    <xf numFmtId="0" fontId="24" fillId="7" borderId="4" xfId="0" applyFont="1" applyFill="1" applyBorder="1" applyAlignment="1">
      <alignment horizontal="center" vertical="center"/>
    </xf>
    <xf numFmtId="0" fontId="47" fillId="0" borderId="21" xfId="0" applyFont="1" applyBorder="1" applyAlignment="1">
      <alignment horizontal="left" vertical="center" wrapText="1"/>
    </xf>
    <xf numFmtId="0" fontId="40" fillId="0" borderId="21" xfId="0" applyFont="1" applyBorder="1" applyAlignment="1">
      <alignment horizontal="left" vertical="center" wrapText="1"/>
    </xf>
    <xf numFmtId="0" fontId="40" fillId="0" borderId="20" xfId="0" applyFont="1" applyBorder="1" applyAlignment="1">
      <alignment horizontal="left" vertical="center" wrapText="1"/>
    </xf>
    <xf numFmtId="0" fontId="33" fillId="0" borderId="0" xfId="0" applyFont="1" applyAlignment="1">
      <alignment vertical="center" wrapText="1"/>
    </xf>
    <xf numFmtId="0" fontId="33" fillId="0" borderId="11" xfId="0" applyFont="1" applyBorder="1" applyAlignment="1">
      <alignment vertical="center" wrapText="1"/>
    </xf>
    <xf numFmtId="0" fontId="47" fillId="0" borderId="27" xfId="0" applyFont="1" applyBorder="1" applyAlignment="1">
      <alignment horizontal="left" vertical="center" wrapText="1"/>
    </xf>
    <xf numFmtId="0" fontId="16" fillId="0" borderId="0" xfId="0" applyFont="1" applyAlignment="1">
      <alignment horizontal="center" vertical="center"/>
    </xf>
    <xf numFmtId="0" fontId="35" fillId="5" borderId="1" xfId="0" applyFont="1" applyFill="1" applyBorder="1" applyAlignment="1">
      <alignment vertical="center" wrapText="1"/>
    </xf>
    <xf numFmtId="0" fontId="41" fillId="5" borderId="9" xfId="0" applyFont="1" applyFill="1" applyBorder="1" applyAlignment="1">
      <alignment vertical="center" wrapText="1"/>
    </xf>
    <xf numFmtId="0" fontId="41" fillId="5" borderId="0" xfId="0" applyFont="1" applyFill="1" applyAlignment="1">
      <alignment vertical="center" wrapText="1"/>
    </xf>
    <xf numFmtId="0" fontId="41" fillId="5" borderId="21" xfId="0" applyFont="1" applyFill="1" applyBorder="1" applyAlignment="1">
      <alignment vertical="center" wrapText="1"/>
    </xf>
    <xf numFmtId="0" fontId="41" fillId="5" borderId="11" xfId="0" applyFont="1" applyFill="1" applyBorder="1" applyAlignment="1">
      <alignment vertical="center" wrapText="1"/>
    </xf>
    <xf numFmtId="0" fontId="41" fillId="5" borderId="20" xfId="0" applyFont="1" applyFill="1" applyBorder="1" applyAlignment="1">
      <alignment vertical="center" wrapText="1"/>
    </xf>
    <xf numFmtId="0" fontId="35" fillId="5" borderId="8" xfId="0" applyFont="1" applyFill="1" applyBorder="1" applyAlignment="1">
      <alignment horizontal="center" vertical="center"/>
    </xf>
    <xf numFmtId="0" fontId="35" fillId="5" borderId="26" xfId="0" applyFont="1" applyFill="1" applyBorder="1" applyAlignment="1">
      <alignment horizontal="center" vertical="center"/>
    </xf>
    <xf numFmtId="0" fontId="41" fillId="5" borderId="1" xfId="0" applyFont="1" applyFill="1" applyBorder="1" applyAlignment="1">
      <alignment vertical="center" wrapText="1"/>
    </xf>
    <xf numFmtId="0" fontId="41" fillId="5" borderId="27" xfId="0" applyFont="1" applyFill="1" applyBorder="1" applyAlignment="1">
      <alignment vertical="center" wrapText="1"/>
    </xf>
    <xf numFmtId="0" fontId="35" fillId="0" borderId="26" xfId="0" applyFont="1" applyBorder="1" applyAlignment="1">
      <alignment horizontal="center" vertical="center"/>
    </xf>
    <xf numFmtId="0" fontId="41" fillId="0" borderId="1" xfId="0" applyFont="1" applyBorder="1" applyAlignment="1">
      <alignment vertical="center" wrapText="1"/>
    </xf>
    <xf numFmtId="0" fontId="35" fillId="5" borderId="7" xfId="0" applyFont="1" applyFill="1" applyBorder="1" applyAlignment="1">
      <alignment horizontal="center" vertical="center"/>
    </xf>
    <xf numFmtId="0" fontId="35" fillId="5" borderId="9" xfId="0" applyFont="1" applyFill="1" applyBorder="1" applyAlignment="1">
      <alignment vertical="center" wrapText="1"/>
    </xf>
    <xf numFmtId="0" fontId="26" fillId="5" borderId="21" xfId="0" applyFont="1" applyFill="1" applyBorder="1" applyAlignment="1">
      <alignment vertical="center" wrapText="1"/>
    </xf>
    <xf numFmtId="0" fontId="33" fillId="5" borderId="21" xfId="0" applyFont="1" applyFill="1" applyBorder="1" applyAlignment="1">
      <alignment vertical="center" wrapText="1"/>
    </xf>
    <xf numFmtId="0" fontId="35" fillId="5" borderId="10" xfId="0" applyFont="1" applyFill="1" applyBorder="1" applyAlignment="1">
      <alignment horizontal="center" vertical="center"/>
    </xf>
    <xf numFmtId="0" fontId="33" fillId="5" borderId="20" xfId="0" applyFont="1" applyFill="1" applyBorder="1" applyAlignment="1">
      <alignment vertical="center" wrapText="1"/>
    </xf>
    <xf numFmtId="0" fontId="33" fillId="5" borderId="19" xfId="0" applyFont="1" applyFill="1" applyBorder="1" applyAlignment="1">
      <alignment vertical="center" wrapText="1"/>
    </xf>
    <xf numFmtId="0" fontId="35" fillId="5" borderId="0" xfId="0" applyFont="1" applyFill="1" applyAlignment="1">
      <alignment horizontal="center" vertical="center"/>
    </xf>
    <xf numFmtId="0" fontId="52" fillId="8" borderId="35" xfId="0" applyFont="1" applyFill="1" applyBorder="1" applyAlignment="1">
      <alignment vertical="center"/>
    </xf>
    <xf numFmtId="0" fontId="52" fillId="8" borderId="36" xfId="0" applyFont="1" applyFill="1" applyBorder="1" applyAlignment="1">
      <alignment vertical="center"/>
    </xf>
    <xf numFmtId="0" fontId="52" fillId="8" borderId="37" xfId="0" applyFont="1" applyFill="1" applyBorder="1" applyAlignment="1">
      <alignment vertical="center"/>
    </xf>
    <xf numFmtId="0" fontId="54" fillId="8" borderId="38" xfId="4" applyFont="1" applyFill="1" applyBorder="1" applyAlignment="1">
      <alignment vertical="center"/>
    </xf>
    <xf numFmtId="0" fontId="54" fillId="8" borderId="0" xfId="4" applyFont="1" applyFill="1" applyAlignment="1">
      <alignment vertical="center"/>
    </xf>
    <xf numFmtId="0" fontId="52" fillId="8" borderId="0" xfId="0" applyFont="1" applyFill="1" applyAlignment="1">
      <alignment vertical="center"/>
    </xf>
    <xf numFmtId="0" fontId="56" fillId="8" borderId="0" xfId="4" applyFont="1" applyFill="1" applyAlignment="1">
      <alignment horizontal="right" vertical="center"/>
    </xf>
    <xf numFmtId="0" fontId="54" fillId="8" borderId="39" xfId="4" applyFont="1" applyFill="1" applyBorder="1" applyAlignment="1">
      <alignment vertical="center"/>
    </xf>
    <xf numFmtId="0" fontId="58" fillId="8" borderId="38" xfId="4" applyFont="1" applyFill="1" applyBorder="1" applyAlignment="1">
      <alignment vertical="center"/>
    </xf>
    <xf numFmtId="0" fontId="59" fillId="8" borderId="0" xfId="4" applyFont="1" applyFill="1" applyAlignment="1">
      <alignment vertical="center"/>
    </xf>
    <xf numFmtId="0" fontId="20" fillId="8" borderId="0" xfId="0" applyFont="1" applyFill="1" applyAlignment="1">
      <alignment vertical="center"/>
    </xf>
    <xf numFmtId="0" fontId="60" fillId="8" borderId="0" xfId="4" applyFont="1" applyFill="1" applyAlignment="1">
      <alignment vertical="center"/>
    </xf>
    <xf numFmtId="0" fontId="34" fillId="8" borderId="0" xfId="0" applyFont="1" applyFill="1" applyAlignment="1">
      <alignment vertical="center"/>
    </xf>
    <xf numFmtId="0" fontId="61" fillId="8" borderId="0" xfId="4" applyFont="1" applyFill="1" applyAlignment="1">
      <alignment vertical="center"/>
    </xf>
    <xf numFmtId="0" fontId="57" fillId="8" borderId="0" xfId="4" applyFont="1" applyFill="1" applyAlignment="1">
      <alignment vertical="center"/>
    </xf>
    <xf numFmtId="0" fontId="62" fillId="8" borderId="0" xfId="3" applyFont="1" applyFill="1" applyBorder="1" applyAlignment="1">
      <alignment vertical="center"/>
    </xf>
    <xf numFmtId="0" fontId="24" fillId="8" borderId="0" xfId="4" applyFont="1" applyFill="1" applyAlignment="1">
      <alignment vertical="center"/>
    </xf>
    <xf numFmtId="0" fontId="63" fillId="8" borderId="39" xfId="4" applyFont="1" applyFill="1" applyBorder="1" applyAlignment="1">
      <alignment vertical="center"/>
    </xf>
    <xf numFmtId="17" fontId="55" fillId="8" borderId="0" xfId="4" quotePrefix="1" applyNumberFormat="1" applyFont="1" applyFill="1" applyAlignment="1">
      <alignment horizontal="right" vertical="center"/>
    </xf>
    <xf numFmtId="0" fontId="54" fillId="8" borderId="44" xfId="4" applyFont="1" applyFill="1" applyBorder="1" applyAlignment="1">
      <alignment vertical="center"/>
    </xf>
    <xf numFmtId="0" fontId="60" fillId="8" borderId="45" xfId="4" applyFont="1" applyFill="1" applyBorder="1" applyAlignment="1">
      <alignment vertical="center"/>
    </xf>
    <xf numFmtId="0" fontId="54" fillId="8" borderId="46" xfId="4" applyFont="1" applyFill="1" applyBorder="1" applyAlignment="1">
      <alignment vertical="center"/>
    </xf>
    <xf numFmtId="0" fontId="54" fillId="0" borderId="0" xfId="4" applyFont="1" applyAlignment="1">
      <alignment vertical="center"/>
    </xf>
    <xf numFmtId="0" fontId="64" fillId="0" borderId="0" xfId="4" applyFont="1" applyAlignment="1">
      <alignment vertical="center"/>
    </xf>
    <xf numFmtId="0" fontId="55" fillId="8" borderId="39" xfId="4" applyFont="1" applyFill="1" applyBorder="1" applyAlignment="1">
      <alignment vertical="center" wrapText="1"/>
    </xf>
    <xf numFmtId="0" fontId="55" fillId="8" borderId="0" xfId="4" applyFont="1" applyFill="1" applyAlignment="1">
      <alignment horizontal="right" vertical="center"/>
    </xf>
    <xf numFmtId="0" fontId="24" fillId="8" borderId="0" xfId="0" applyFont="1" applyFill="1" applyAlignment="1">
      <alignment horizontal="center" vertical="center"/>
    </xf>
    <xf numFmtId="0" fontId="62" fillId="8" borderId="0" xfId="3" applyFont="1" applyFill="1" applyBorder="1" applyAlignment="1">
      <alignment horizontal="center" vertical="center"/>
    </xf>
    <xf numFmtId="0" fontId="57" fillId="8" borderId="0" xfId="4" applyFont="1" applyFill="1" applyAlignment="1">
      <alignment horizontal="center" vertical="center"/>
    </xf>
    <xf numFmtId="0" fontId="19" fillId="4" borderId="7" xfId="0" applyFont="1" applyFill="1" applyBorder="1" applyAlignment="1">
      <alignment horizontal="center" vertical="center" wrapText="1"/>
    </xf>
    <xf numFmtId="0" fontId="12" fillId="0" borderId="29" xfId="0" applyFont="1" applyBorder="1" applyAlignment="1">
      <alignment vertical="center" wrapText="1"/>
    </xf>
    <xf numFmtId="0" fontId="12" fillId="0" borderId="26" xfId="0" applyFont="1" applyBorder="1" applyAlignment="1">
      <alignment vertical="center" wrapText="1"/>
    </xf>
    <xf numFmtId="0" fontId="19" fillId="4" borderId="26" xfId="0" applyFont="1" applyFill="1" applyBorder="1" applyAlignment="1">
      <alignment horizontal="center" vertical="center" wrapText="1"/>
    </xf>
    <xf numFmtId="0" fontId="24" fillId="8" borderId="0" xfId="4" applyFont="1" applyFill="1" applyAlignment="1">
      <alignment horizontal="center" vertical="center"/>
    </xf>
    <xf numFmtId="0" fontId="15" fillId="12" borderId="12" xfId="0" applyFont="1" applyFill="1" applyBorder="1" applyAlignment="1">
      <alignment horizontal="left" vertical="top"/>
    </xf>
    <xf numFmtId="0" fontId="19" fillId="12" borderId="14" xfId="0" applyFont="1" applyFill="1" applyBorder="1" applyAlignment="1">
      <alignment horizontal="center" vertical="top"/>
    </xf>
    <xf numFmtId="0" fontId="19" fillId="0" borderId="0" xfId="0" applyFont="1" applyAlignment="1">
      <alignment vertical="center" wrapText="1"/>
    </xf>
    <xf numFmtId="0" fontId="19" fillId="4" borderId="1" xfId="0" applyFont="1" applyFill="1" applyBorder="1" applyAlignment="1">
      <alignment vertical="center" wrapText="1"/>
    </xf>
    <xf numFmtId="0" fontId="11" fillId="0" borderId="0" xfId="0" applyFont="1" applyAlignment="1">
      <alignment vertical="center" wrapText="1"/>
    </xf>
    <xf numFmtId="0" fontId="34" fillId="4" borderId="26" xfId="0" applyFont="1" applyFill="1" applyBorder="1" applyAlignment="1">
      <alignment horizontal="center" vertical="center" wrapText="1"/>
    </xf>
    <xf numFmtId="0" fontId="34" fillId="4" borderId="1" xfId="0" applyFont="1" applyFill="1" applyBorder="1" applyAlignment="1">
      <alignment vertical="center" wrapText="1"/>
    </xf>
    <xf numFmtId="0" fontId="19" fillId="5" borderId="8" xfId="0" quotePrefix="1" applyFont="1" applyFill="1" applyBorder="1" applyAlignment="1">
      <alignment horizontal="center" vertical="center"/>
    </xf>
    <xf numFmtId="0" fontId="19" fillId="5" borderId="7" xfId="0" quotePrefix="1" applyFont="1" applyFill="1" applyBorder="1" applyAlignment="1">
      <alignment horizontal="center" vertical="center"/>
    </xf>
    <xf numFmtId="0" fontId="19" fillId="5" borderId="10" xfId="0" quotePrefix="1" applyFont="1" applyFill="1" applyBorder="1" applyAlignment="1">
      <alignment horizontal="center" vertical="center"/>
    </xf>
    <xf numFmtId="0" fontId="62" fillId="8" borderId="0" xfId="3" applyFont="1" applyFill="1" applyBorder="1" applyAlignment="1">
      <alignment horizontal="left" vertical="center"/>
    </xf>
    <xf numFmtId="0" fontId="24" fillId="8" borderId="0" xfId="4" applyFont="1" applyFill="1" applyAlignment="1">
      <alignment horizontal="left" vertical="center"/>
    </xf>
    <xf numFmtId="0" fontId="61" fillId="8" borderId="43" xfId="4" applyFont="1" applyFill="1" applyBorder="1" applyAlignment="1">
      <alignment vertical="center"/>
    </xf>
    <xf numFmtId="0" fontId="0" fillId="0" borderId="1" xfId="0" applyBorder="1" applyAlignment="1">
      <alignment horizontal="center" vertical="center" wrapText="1"/>
    </xf>
    <xf numFmtId="0" fontId="16" fillId="0" borderId="7" xfId="0" applyFont="1" applyBorder="1" applyAlignment="1">
      <alignment horizontal="center" vertical="center"/>
    </xf>
    <xf numFmtId="0" fontId="16" fillId="0" borderId="0" xfId="0" applyFont="1" applyAlignment="1">
      <alignment horizontal="left" vertical="center" wrapText="1"/>
    </xf>
    <xf numFmtId="0" fontId="35" fillId="5" borderId="27" xfId="0" applyFont="1" applyFill="1" applyBorder="1" applyAlignment="1">
      <alignment vertical="center" wrapText="1"/>
    </xf>
    <xf numFmtId="0" fontId="25" fillId="0" borderId="0" xfId="0" applyFont="1" applyAlignment="1">
      <alignment horizontal="center" vertical="center"/>
    </xf>
    <xf numFmtId="0" fontId="65" fillId="0" borderId="0" xfId="0" applyFont="1" applyAlignment="1">
      <alignment vertical="center" wrapText="1"/>
    </xf>
    <xf numFmtId="0" fontId="9" fillId="0" borderId="0" xfId="0" applyFont="1" applyAlignment="1">
      <alignment vertical="center"/>
    </xf>
    <xf numFmtId="0" fontId="30" fillId="5" borderId="20" xfId="0" quotePrefix="1" applyFont="1" applyFill="1" applyBorder="1" applyAlignment="1">
      <alignment horizontal="center" vertical="center"/>
    </xf>
    <xf numFmtId="0" fontId="35" fillId="5" borderId="9" xfId="0" applyFont="1" applyFill="1" applyBorder="1" applyAlignment="1">
      <alignment horizontal="center" vertical="center"/>
    </xf>
    <xf numFmtId="0" fontId="35" fillId="5" borderId="11" xfId="0" applyFont="1" applyFill="1" applyBorder="1" applyAlignment="1">
      <alignment horizontal="center" vertical="center"/>
    </xf>
    <xf numFmtId="0" fontId="16" fillId="0" borderId="32" xfId="0" applyFont="1" applyBorder="1" applyAlignment="1">
      <alignment horizontal="center" vertical="center"/>
    </xf>
    <xf numFmtId="9" fontId="16" fillId="0" borderId="34" xfId="1" applyFont="1" applyFill="1" applyBorder="1" applyAlignment="1">
      <alignment horizontal="center" vertical="center"/>
    </xf>
    <xf numFmtId="0" fontId="14" fillId="0" borderId="0" xfId="0" applyFont="1" applyAlignment="1">
      <alignment horizontal="center" vertical="center"/>
    </xf>
    <xf numFmtId="0" fontId="16" fillId="0" borderId="0" xfId="0" applyFont="1" applyAlignment="1">
      <alignment vertical="center"/>
    </xf>
    <xf numFmtId="0" fontId="14" fillId="5" borderId="9" xfId="0" applyFont="1" applyFill="1" applyBorder="1" applyAlignment="1">
      <alignment horizontal="center" vertical="center"/>
    </xf>
    <xf numFmtId="0" fontId="14" fillId="0" borderId="11" xfId="0" applyFont="1" applyBorder="1" applyAlignment="1">
      <alignment horizontal="center" vertical="center"/>
    </xf>
    <xf numFmtId="0" fontId="24" fillId="0" borderId="0" xfId="4" applyFont="1" applyAlignment="1">
      <alignment horizontal="center" vertical="center"/>
    </xf>
    <xf numFmtId="0" fontId="16" fillId="4" borderId="4" xfId="0" applyFont="1" applyFill="1" applyBorder="1" applyAlignment="1">
      <alignment horizontal="center" vertical="center" wrapText="1"/>
    </xf>
    <xf numFmtId="0" fontId="16" fillId="4" borderId="3" xfId="0" applyFont="1" applyFill="1" applyBorder="1" applyAlignment="1">
      <alignment horizontal="center" vertical="center" wrapText="1"/>
    </xf>
    <xf numFmtId="0" fontId="66" fillId="3" borderId="0" xfId="0" applyFont="1" applyFill="1" applyAlignment="1">
      <alignment horizontal="center" vertical="center"/>
    </xf>
    <xf numFmtId="9" fontId="66" fillId="3" borderId="0" xfId="1" applyFont="1" applyFill="1" applyBorder="1" applyAlignment="1">
      <alignment horizontal="center" vertical="center" wrapText="1"/>
    </xf>
    <xf numFmtId="0" fontId="67" fillId="0" borderId="0" xfId="0" applyFont="1" applyAlignment="1">
      <alignment vertical="center"/>
    </xf>
    <xf numFmtId="0" fontId="28" fillId="6" borderId="0" xfId="0" applyFont="1" applyFill="1" applyAlignment="1">
      <alignment horizontal="left" vertical="center"/>
    </xf>
    <xf numFmtId="0" fontId="28" fillId="6" borderId="0" xfId="0" applyFont="1" applyFill="1" applyAlignment="1">
      <alignment horizontal="left" vertical="center" wrapText="1"/>
    </xf>
    <xf numFmtId="0" fontId="27" fillId="6" borderId="0" xfId="0" applyFont="1" applyFill="1" applyAlignment="1">
      <alignment vertical="center" wrapText="1"/>
    </xf>
    <xf numFmtId="0" fontId="32" fillId="0" borderId="7" xfId="0" applyFont="1" applyBorder="1" applyAlignment="1">
      <alignment horizontal="center" vertical="center"/>
    </xf>
    <xf numFmtId="0" fontId="32" fillId="0" borderId="10" xfId="0" applyFont="1" applyBorder="1" applyAlignment="1">
      <alignment horizontal="center" vertical="center"/>
    </xf>
    <xf numFmtId="0" fontId="30" fillId="5" borderId="21" xfId="0" quotePrefix="1" applyFont="1" applyFill="1" applyBorder="1" applyAlignment="1">
      <alignment horizontal="center" vertical="center"/>
    </xf>
    <xf numFmtId="0" fontId="16" fillId="4" borderId="22" xfId="0" applyFont="1" applyFill="1" applyBorder="1" applyAlignment="1">
      <alignment horizontal="center" vertical="center" wrapText="1"/>
    </xf>
    <xf numFmtId="0" fontId="16" fillId="0" borderId="48" xfId="0" applyFont="1" applyBorder="1" applyAlignment="1">
      <alignment horizontal="center" vertical="center"/>
    </xf>
    <xf numFmtId="9" fontId="16" fillId="0" borderId="47" xfId="1" applyFont="1" applyFill="1" applyBorder="1" applyAlignment="1">
      <alignment horizontal="center" vertical="center"/>
    </xf>
    <xf numFmtId="0" fontId="29" fillId="0" borderId="17" xfId="0" applyFont="1" applyBorder="1" applyAlignment="1">
      <alignment horizontal="center" vertical="center" wrapText="1"/>
    </xf>
    <xf numFmtId="0" fontId="16" fillId="0" borderId="17" xfId="0" applyFont="1" applyBorder="1" applyAlignment="1">
      <alignment horizontal="center" vertical="center" wrapText="1"/>
    </xf>
    <xf numFmtId="0" fontId="16" fillId="0" borderId="49" xfId="0" applyFont="1" applyBorder="1" applyAlignment="1">
      <alignment vertical="center" wrapText="1"/>
    </xf>
    <xf numFmtId="0" fontId="68" fillId="0" borderId="18" xfId="0" applyFont="1" applyBorder="1" applyAlignment="1">
      <alignment horizontal="left" vertical="center" wrapText="1"/>
    </xf>
    <xf numFmtId="0" fontId="69" fillId="0" borderId="49" xfId="0" applyFont="1" applyBorder="1" applyAlignment="1">
      <alignment horizontal="center" vertical="center" wrapText="1"/>
    </xf>
    <xf numFmtId="0" fontId="70" fillId="3" borderId="0" xfId="0" applyFont="1" applyFill="1" applyAlignment="1">
      <alignment horizontal="center" vertical="center"/>
    </xf>
    <xf numFmtId="0" fontId="70" fillId="16" borderId="0" xfId="0" applyFont="1" applyFill="1" applyAlignment="1">
      <alignment horizontal="center" vertical="center"/>
    </xf>
    <xf numFmtId="0" fontId="71" fillId="17" borderId="51" xfId="0" applyFont="1" applyFill="1" applyBorder="1" applyAlignment="1">
      <alignment horizontal="center" vertical="center"/>
    </xf>
    <xf numFmtId="0" fontId="70" fillId="6" borderId="4" xfId="0" applyFont="1" applyFill="1" applyBorder="1" applyAlignment="1">
      <alignment horizontal="center" vertical="center"/>
    </xf>
    <xf numFmtId="9" fontId="30" fillId="5" borderId="8" xfId="1" applyFont="1" applyFill="1" applyBorder="1" applyAlignment="1">
      <alignment horizontal="center" vertical="center"/>
    </xf>
    <xf numFmtId="0" fontId="0" fillId="5" borderId="8" xfId="0" quotePrefix="1" applyFill="1" applyBorder="1" applyAlignment="1">
      <alignment horizontal="center" vertical="center"/>
    </xf>
    <xf numFmtId="9" fontId="30" fillId="5" borderId="7" xfId="1" applyFont="1" applyFill="1" applyBorder="1" applyAlignment="1">
      <alignment horizontal="center" vertical="center"/>
    </xf>
    <xf numFmtId="0" fontId="0" fillId="5" borderId="7" xfId="0" quotePrefix="1" applyFill="1" applyBorder="1" applyAlignment="1">
      <alignment horizontal="center" vertical="center"/>
    </xf>
    <xf numFmtId="9" fontId="30" fillId="5" borderId="10" xfId="1" applyFont="1" applyFill="1" applyBorder="1" applyAlignment="1">
      <alignment horizontal="center" vertical="center"/>
    </xf>
    <xf numFmtId="9" fontId="30" fillId="5" borderId="26" xfId="1" applyFont="1" applyFill="1" applyBorder="1" applyAlignment="1">
      <alignment horizontal="center" vertical="center"/>
    </xf>
    <xf numFmtId="0" fontId="8" fillId="0" borderId="0" xfId="0" applyFont="1" applyAlignment="1">
      <alignment horizontal="center" vertical="center"/>
    </xf>
    <xf numFmtId="0" fontId="8" fillId="0" borderId="0" xfId="0" applyFont="1" applyAlignment="1">
      <alignment vertical="center" wrapText="1"/>
    </xf>
    <xf numFmtId="0" fontId="8" fillId="5" borderId="8" xfId="0" applyFont="1" applyFill="1" applyBorder="1" applyAlignment="1">
      <alignment vertical="center"/>
    </xf>
    <xf numFmtId="0" fontId="8" fillId="0" borderId="10" xfId="0" applyFont="1" applyBorder="1" applyAlignment="1">
      <alignment vertical="center"/>
    </xf>
    <xf numFmtId="0" fontId="8" fillId="0" borderId="7" xfId="0" applyFont="1" applyBorder="1" applyAlignment="1">
      <alignment vertical="center"/>
    </xf>
    <xf numFmtId="0" fontId="8" fillId="0" borderId="13" xfId="0" applyFont="1" applyBorder="1" applyAlignment="1">
      <alignment vertical="center"/>
    </xf>
    <xf numFmtId="0" fontId="72" fillId="0" borderId="0" xfId="0" applyFont="1" applyAlignment="1">
      <alignment horizontal="left" vertical="center"/>
    </xf>
    <xf numFmtId="0" fontId="73" fillId="0" borderId="18" xfId="0" applyFont="1" applyBorder="1" applyAlignment="1">
      <alignment horizontal="left" vertical="center" wrapText="1"/>
    </xf>
    <xf numFmtId="0" fontId="7" fillId="0" borderId="0" xfId="0" applyFont="1" applyAlignment="1">
      <alignment vertical="center" wrapText="1"/>
    </xf>
    <xf numFmtId="0" fontId="6" fillId="0" borderId="0" xfId="0" applyFont="1" applyAlignment="1">
      <alignment vertical="center"/>
    </xf>
    <xf numFmtId="0" fontId="16" fillId="5" borderId="19" xfId="0" quotePrefix="1" applyFont="1" applyFill="1" applyBorder="1" applyAlignment="1">
      <alignment horizontal="center" vertical="center"/>
    </xf>
    <xf numFmtId="0" fontId="16" fillId="0" borderId="28" xfId="0" applyFont="1" applyBorder="1" applyAlignment="1">
      <alignment horizontal="center" vertical="center" wrapText="1"/>
    </xf>
    <xf numFmtId="165" fontId="15" fillId="0" borderId="0" xfId="1" applyNumberFormat="1" applyFont="1" applyFill="1" applyBorder="1" applyAlignment="1">
      <alignment horizontal="center" vertical="top"/>
    </xf>
    <xf numFmtId="9" fontId="44" fillId="0" borderId="0" xfId="0" applyNumberFormat="1" applyFont="1" applyAlignment="1">
      <alignment horizontal="center" vertical="center"/>
    </xf>
    <xf numFmtId="9" fontId="43" fillId="0" borderId="0" xfId="0" applyNumberFormat="1" applyFont="1" applyAlignment="1">
      <alignment horizontal="center" vertical="center"/>
    </xf>
    <xf numFmtId="9" fontId="30" fillId="0" borderId="0" xfId="0" applyNumberFormat="1" applyFont="1" applyAlignment="1">
      <alignment horizontal="center" vertical="center"/>
    </xf>
    <xf numFmtId="9" fontId="8" fillId="0" borderId="0" xfId="1" applyFont="1" applyFill="1" applyBorder="1" applyAlignment="1">
      <alignment horizontal="center" vertical="center"/>
    </xf>
    <xf numFmtId="9" fontId="8" fillId="0" borderId="0" xfId="1" quotePrefix="1" applyFont="1" applyFill="1" applyBorder="1" applyAlignment="1">
      <alignment horizontal="center" vertical="center"/>
    </xf>
    <xf numFmtId="165" fontId="15" fillId="7" borderId="51" xfId="1" applyNumberFormat="1" applyFont="1" applyFill="1" applyBorder="1" applyAlignment="1">
      <alignment horizontal="center" vertical="center" wrapText="1"/>
    </xf>
    <xf numFmtId="165" fontId="51" fillId="0" borderId="51" xfId="1" applyNumberFormat="1" applyFont="1" applyBorder="1" applyAlignment="1">
      <alignment horizontal="center" vertical="center" wrapText="1"/>
    </xf>
    <xf numFmtId="9" fontId="43" fillId="4" borderId="50" xfId="0" applyNumberFormat="1" applyFont="1" applyFill="1" applyBorder="1" applyAlignment="1">
      <alignment horizontal="center" vertical="center"/>
    </xf>
    <xf numFmtId="9" fontId="30" fillId="5" borderId="52" xfId="0" applyNumberFormat="1" applyFont="1" applyFill="1" applyBorder="1" applyAlignment="1">
      <alignment horizontal="center" vertical="center"/>
    </xf>
    <xf numFmtId="9" fontId="8" fillId="0" borderId="53" xfId="1" applyFont="1" applyBorder="1" applyAlignment="1">
      <alignment horizontal="center" vertical="center"/>
    </xf>
    <xf numFmtId="9" fontId="8" fillId="0" borderId="51" xfId="1" applyFont="1" applyBorder="1" applyAlignment="1">
      <alignment horizontal="center" vertical="center"/>
    </xf>
    <xf numFmtId="9" fontId="43" fillId="4" borderId="52" xfId="0" applyNumberFormat="1" applyFont="1" applyFill="1" applyBorder="1" applyAlignment="1">
      <alignment horizontal="center" vertical="center"/>
    </xf>
    <xf numFmtId="9" fontId="8" fillId="0" borderId="49" xfId="1" applyFont="1" applyBorder="1" applyAlignment="1">
      <alignment horizontal="center" vertical="center"/>
    </xf>
    <xf numFmtId="9" fontId="8" fillId="0" borderId="51" xfId="1" quotePrefix="1" applyFont="1" applyBorder="1" applyAlignment="1">
      <alignment horizontal="center" vertical="center"/>
    </xf>
    <xf numFmtId="0" fontId="16" fillId="0" borderId="54" xfId="0" applyFont="1" applyBorder="1" applyAlignment="1">
      <alignment horizontal="center" vertical="center" wrapText="1"/>
    </xf>
    <xf numFmtId="0" fontId="5" fillId="0" borderId="0" xfId="0" applyFont="1" applyAlignment="1">
      <alignment horizontal="center" vertical="center"/>
    </xf>
    <xf numFmtId="0" fontId="5" fillId="0" borderId="0" xfId="0" applyFont="1" applyAlignment="1">
      <alignment vertical="center" wrapText="1"/>
    </xf>
    <xf numFmtId="0" fontId="4" fillId="0" borderId="0" xfId="0" applyFont="1" applyAlignment="1">
      <alignment vertical="center"/>
    </xf>
    <xf numFmtId="165" fontId="16" fillId="0" borderId="1" xfId="1" quotePrefix="1" applyNumberFormat="1" applyFont="1" applyFill="1" applyBorder="1" applyAlignment="1" applyProtection="1">
      <alignment horizontal="center" vertical="center"/>
      <protection locked="0"/>
    </xf>
    <xf numFmtId="9" fontId="16" fillId="0" borderId="1" xfId="1" applyFont="1" applyFill="1" applyBorder="1" applyAlignment="1" applyProtection="1">
      <alignment horizontal="center" vertical="center"/>
      <protection locked="0"/>
    </xf>
    <xf numFmtId="0" fontId="20" fillId="0" borderId="0" xfId="0" applyFont="1" applyAlignment="1" applyProtection="1">
      <alignment horizontal="center" vertical="center"/>
      <protection locked="0"/>
    </xf>
    <xf numFmtId="0" fontId="6" fillId="0" borderId="0" xfId="0" applyFont="1" applyAlignment="1" applyProtection="1">
      <alignment horizontal="center" vertical="center"/>
      <protection locked="0"/>
    </xf>
    <xf numFmtId="0" fontId="27" fillId="2" borderId="0" xfId="0" applyFont="1" applyFill="1" applyAlignment="1" applyProtection="1">
      <alignment horizontal="center" vertical="center"/>
      <protection locked="0"/>
    </xf>
    <xf numFmtId="1" fontId="16" fillId="13" borderId="8" xfId="1" quotePrefix="1" applyNumberFormat="1" applyFont="1" applyFill="1" applyBorder="1" applyAlignment="1" applyProtection="1">
      <alignment horizontal="center" vertical="center"/>
      <protection locked="0"/>
    </xf>
    <xf numFmtId="2" fontId="16" fillId="0" borderId="9" xfId="1" applyNumberFormat="1" applyFont="1" applyFill="1" applyBorder="1" applyAlignment="1" applyProtection="1">
      <alignment horizontal="center" vertical="center"/>
      <protection locked="0"/>
    </xf>
    <xf numFmtId="165" fontId="16" fillId="0" borderId="7" xfId="1" quotePrefix="1" applyNumberFormat="1" applyFont="1" applyFill="1" applyBorder="1" applyAlignment="1" applyProtection="1">
      <alignment horizontal="center" vertical="center"/>
      <protection locked="0"/>
    </xf>
    <xf numFmtId="9" fontId="16" fillId="0" borderId="0" xfId="1" applyFont="1" applyFill="1" applyBorder="1" applyAlignment="1" applyProtection="1">
      <alignment horizontal="center" vertical="center"/>
      <protection locked="0"/>
    </xf>
    <xf numFmtId="1" fontId="16" fillId="0" borderId="7" xfId="0" quotePrefix="1" applyNumberFormat="1" applyFont="1" applyBorder="1" applyAlignment="1" applyProtection="1">
      <alignment horizontal="center" vertical="center"/>
      <protection locked="0"/>
    </xf>
    <xf numFmtId="0" fontId="16" fillId="0" borderId="0" xfId="0" applyFont="1" applyAlignment="1" applyProtection="1">
      <alignment horizontal="center" vertical="center"/>
      <protection locked="0"/>
    </xf>
    <xf numFmtId="1" fontId="16" fillId="0" borderId="7" xfId="1" quotePrefix="1" applyNumberFormat="1" applyFont="1" applyFill="1" applyBorder="1" applyAlignment="1" applyProtection="1">
      <alignment horizontal="center" vertical="center"/>
      <protection locked="0"/>
    </xf>
    <xf numFmtId="1" fontId="16" fillId="0" borderId="0" xfId="1" applyNumberFormat="1" applyFont="1" applyFill="1" applyBorder="1" applyAlignment="1" applyProtection="1">
      <alignment horizontal="center" vertical="center"/>
      <protection locked="0"/>
    </xf>
    <xf numFmtId="9" fontId="16" fillId="0" borderId="11" xfId="1" applyFont="1" applyFill="1" applyBorder="1" applyAlignment="1" applyProtection="1">
      <alignment horizontal="center" vertical="center"/>
      <protection locked="0"/>
    </xf>
    <xf numFmtId="0" fontId="27" fillId="6" borderId="0" xfId="0" applyFont="1" applyFill="1" applyAlignment="1" applyProtection="1">
      <alignment horizontal="center" vertical="center"/>
      <protection locked="0"/>
    </xf>
    <xf numFmtId="0" fontId="49" fillId="0" borderId="7" xfId="0" applyFont="1" applyBorder="1" applyAlignment="1" applyProtection="1">
      <alignment horizontal="center" vertical="center"/>
      <protection locked="0"/>
    </xf>
    <xf numFmtId="0" fontId="30" fillId="0" borderId="0" xfId="0" applyFont="1" applyAlignment="1" applyProtection="1">
      <alignment horizontal="center" vertical="center"/>
      <protection locked="0"/>
    </xf>
    <xf numFmtId="0" fontId="49" fillId="0" borderId="7" xfId="0" quotePrefix="1" applyFont="1" applyBorder="1" applyAlignment="1" applyProtection="1">
      <alignment horizontal="center" vertical="center"/>
      <protection locked="0"/>
    </xf>
    <xf numFmtId="0" fontId="49" fillId="0" borderId="10" xfId="0" applyFont="1" applyBorder="1" applyAlignment="1" applyProtection="1">
      <alignment horizontal="center" vertical="center"/>
      <protection locked="0"/>
    </xf>
    <xf numFmtId="0" fontId="30" fillId="0" borderId="11" xfId="0" applyFont="1" applyBorder="1" applyAlignment="1" applyProtection="1">
      <alignment horizontal="center" vertical="center"/>
      <protection locked="0"/>
    </xf>
    <xf numFmtId="165" fontId="16" fillId="0" borderId="26" xfId="1" quotePrefix="1" applyNumberFormat="1" applyFont="1" applyFill="1" applyBorder="1" applyAlignment="1" applyProtection="1">
      <alignment horizontal="center" vertical="center"/>
      <protection locked="0"/>
    </xf>
    <xf numFmtId="0" fontId="0" fillId="0" borderId="0" xfId="0" applyAlignment="1" applyProtection="1">
      <alignment vertical="center"/>
      <protection locked="0"/>
    </xf>
    <xf numFmtId="9" fontId="48" fillId="5" borderId="27" xfId="1" applyFont="1" applyFill="1" applyBorder="1" applyAlignment="1" applyProtection="1">
      <alignment horizontal="left" vertical="center" wrapText="1"/>
    </xf>
    <xf numFmtId="0" fontId="16" fillId="4" borderId="22" xfId="0" applyFont="1" applyFill="1" applyBorder="1" applyAlignment="1" applyProtection="1">
      <alignment horizontal="center" vertical="center" wrapText="1"/>
      <protection locked="0"/>
    </xf>
    <xf numFmtId="0" fontId="28" fillId="3" borderId="0" xfId="0" applyFont="1" applyFill="1" applyAlignment="1" applyProtection="1">
      <alignment horizontal="left" vertical="center" wrapText="1"/>
      <protection locked="0"/>
    </xf>
    <xf numFmtId="0" fontId="33" fillId="5" borderId="1" xfId="0" applyFont="1" applyFill="1" applyBorder="1" applyAlignment="1" applyProtection="1">
      <alignment vertical="center" wrapText="1"/>
      <protection locked="0"/>
    </xf>
    <xf numFmtId="0" fontId="24" fillId="0" borderId="0" xfId="0" applyFont="1" applyAlignment="1" applyProtection="1">
      <alignment horizontal="left" vertical="center" wrapText="1"/>
      <protection locked="0"/>
    </xf>
    <xf numFmtId="0" fontId="28" fillId="2" borderId="0" xfId="0" applyFont="1" applyFill="1" applyAlignment="1" applyProtection="1">
      <alignment horizontal="left" vertical="center" wrapText="1"/>
      <protection locked="0"/>
    </xf>
    <xf numFmtId="0" fontId="65" fillId="0" borderId="0" xfId="0" applyFont="1" applyAlignment="1" applyProtection="1">
      <alignment vertical="center" wrapText="1"/>
      <protection locked="0"/>
    </xf>
    <xf numFmtId="0" fontId="28" fillId="6" borderId="0" xfId="0" applyFont="1" applyFill="1" applyAlignment="1" applyProtection="1">
      <alignment horizontal="left" vertical="center" wrapText="1"/>
      <protection locked="0"/>
    </xf>
    <xf numFmtId="0" fontId="16" fillId="0" borderId="0" xfId="0" applyFont="1" applyAlignment="1" applyProtection="1">
      <alignment horizontal="left" vertical="center" wrapText="1"/>
      <protection locked="0"/>
    </xf>
    <xf numFmtId="0" fontId="41" fillId="5" borderId="9" xfId="0" applyFont="1" applyFill="1" applyBorder="1" applyAlignment="1" applyProtection="1">
      <alignment horizontal="left" vertical="center" wrapText="1"/>
      <protection locked="0"/>
    </xf>
    <xf numFmtId="0" fontId="26" fillId="0" borderId="0" xfId="0" applyFont="1" applyAlignment="1" applyProtection="1">
      <alignment horizontal="left" vertical="center" wrapText="1"/>
      <protection locked="0"/>
    </xf>
    <xf numFmtId="0" fontId="26" fillId="0" borderId="11" xfId="0" applyFont="1" applyBorder="1" applyAlignment="1" applyProtection="1">
      <alignment horizontal="left" vertical="center" wrapText="1"/>
      <protection locked="0"/>
    </xf>
    <xf numFmtId="0" fontId="16" fillId="4" borderId="2" xfId="0" applyFont="1" applyFill="1" applyBorder="1" applyAlignment="1" applyProtection="1">
      <alignment horizontal="center" vertical="center" wrapText="1"/>
      <protection locked="0"/>
    </xf>
    <xf numFmtId="0" fontId="27" fillId="3" borderId="0" xfId="0" applyFont="1" applyFill="1" applyAlignment="1" applyProtection="1">
      <alignment horizontal="center" vertical="center"/>
      <protection locked="0"/>
    </xf>
    <xf numFmtId="1" fontId="16" fillId="0" borderId="26" xfId="2" quotePrefix="1" applyNumberFormat="1" applyFont="1" applyFill="1" applyBorder="1" applyAlignment="1" applyProtection="1">
      <alignment horizontal="center" vertical="center"/>
      <protection locked="0"/>
    </xf>
    <xf numFmtId="0" fontId="16" fillId="8" borderId="1" xfId="0" applyFont="1" applyFill="1" applyBorder="1" applyAlignment="1" applyProtection="1">
      <alignment horizontal="center" vertical="center"/>
      <protection locked="0"/>
    </xf>
    <xf numFmtId="0" fontId="35" fillId="5" borderId="0" xfId="0" applyFont="1" applyFill="1" applyAlignment="1" applyProtection="1">
      <alignment vertical="center" wrapText="1"/>
      <protection locked="0"/>
    </xf>
    <xf numFmtId="0" fontId="26" fillId="0" borderId="21" xfId="0" applyFont="1" applyBorder="1" applyAlignment="1" applyProtection="1">
      <alignment vertical="center" wrapText="1"/>
      <protection locked="0"/>
    </xf>
    <xf numFmtId="1" fontId="30" fillId="0" borderId="7" xfId="1" quotePrefix="1" applyNumberFormat="1" applyFont="1" applyFill="1" applyBorder="1" applyAlignment="1" applyProtection="1">
      <alignment horizontal="center" vertical="center"/>
      <protection locked="0"/>
    </xf>
    <xf numFmtId="1" fontId="30" fillId="0" borderId="0" xfId="1" applyNumberFormat="1" applyFont="1" applyFill="1" applyBorder="1" applyAlignment="1" applyProtection="1">
      <alignment horizontal="center" vertical="center"/>
      <protection locked="0"/>
    </xf>
    <xf numFmtId="0" fontId="26" fillId="0" borderId="20" xfId="0" applyFont="1" applyBorder="1" applyAlignment="1" applyProtection="1">
      <alignment vertical="center" wrapText="1"/>
      <protection locked="0"/>
    </xf>
    <xf numFmtId="165" fontId="30" fillId="0" borderId="10" xfId="1" applyNumberFormat="1" applyFont="1" applyFill="1" applyBorder="1" applyAlignment="1" applyProtection="1">
      <alignment horizontal="center" vertical="center"/>
      <protection locked="0"/>
    </xf>
    <xf numFmtId="0" fontId="26" fillId="5" borderId="27" xfId="0" applyFont="1" applyFill="1" applyBorder="1" applyAlignment="1" applyProtection="1">
      <alignment vertical="center" wrapText="1"/>
      <protection locked="0"/>
    </xf>
    <xf numFmtId="0" fontId="16" fillId="0" borderId="26" xfId="0" applyFont="1" applyBorder="1" applyAlignment="1" applyProtection="1">
      <alignment horizontal="center" vertical="center"/>
      <protection locked="0"/>
    </xf>
    <xf numFmtId="0" fontId="16" fillId="0" borderId="1" xfId="0" applyFont="1" applyBorder="1" applyAlignment="1" applyProtection="1">
      <alignment horizontal="center" vertical="center"/>
      <protection locked="0"/>
    </xf>
    <xf numFmtId="1" fontId="30" fillId="0" borderId="11" xfId="1" applyNumberFormat="1" applyFont="1" applyFill="1" applyBorder="1" applyAlignment="1" applyProtection="1">
      <alignment horizontal="center" vertical="center"/>
      <protection locked="0"/>
    </xf>
    <xf numFmtId="0" fontId="26" fillId="0" borderId="0" xfId="0" applyFont="1" applyAlignment="1" applyProtection="1">
      <alignment vertical="center" wrapText="1"/>
      <protection locked="0"/>
    </xf>
    <xf numFmtId="165" fontId="30" fillId="0" borderId="7" xfId="1" applyNumberFormat="1" applyFont="1" applyFill="1" applyBorder="1" applyAlignment="1" applyProtection="1">
      <alignment horizontal="center" vertical="center"/>
      <protection locked="0"/>
    </xf>
    <xf numFmtId="165" fontId="30" fillId="0" borderId="0" xfId="1" applyNumberFormat="1" applyFont="1" applyFill="1" applyBorder="1" applyAlignment="1" applyProtection="1">
      <alignment horizontal="center" vertical="center"/>
      <protection locked="0"/>
    </xf>
    <xf numFmtId="0" fontId="50" fillId="0" borderId="11" xfId="3" applyFont="1" applyFill="1" applyBorder="1" applyAlignment="1" applyProtection="1">
      <alignment vertical="center" wrapText="1"/>
      <protection locked="0"/>
    </xf>
    <xf numFmtId="0" fontId="30" fillId="5" borderId="10" xfId="0" quotePrefix="1" applyFont="1" applyFill="1" applyBorder="1" applyAlignment="1" applyProtection="1">
      <alignment horizontal="center" vertical="center"/>
      <protection locked="0"/>
    </xf>
    <xf numFmtId="0" fontId="30" fillId="5" borderId="11" xfId="0" quotePrefix="1" applyFont="1" applyFill="1" applyBorder="1" applyAlignment="1" applyProtection="1">
      <alignment horizontal="center" vertical="center"/>
      <protection locked="0"/>
    </xf>
    <xf numFmtId="0" fontId="26" fillId="5" borderId="0" xfId="0" applyFont="1" applyFill="1" applyAlignment="1" applyProtection="1">
      <alignment vertical="center" wrapText="1"/>
      <protection locked="0"/>
    </xf>
    <xf numFmtId="0" fontId="16" fillId="5" borderId="8" xfId="0" quotePrefix="1" applyFont="1" applyFill="1" applyBorder="1" applyAlignment="1" applyProtection="1">
      <alignment horizontal="center" vertical="center"/>
      <protection locked="0"/>
    </xf>
    <xf numFmtId="0" fontId="16" fillId="5" borderId="9" xfId="0" quotePrefix="1" applyFont="1" applyFill="1" applyBorder="1" applyAlignment="1" applyProtection="1">
      <alignment horizontal="center" vertical="center"/>
      <protection locked="0"/>
    </xf>
    <xf numFmtId="0" fontId="35" fillId="5" borderId="9" xfId="0" applyFont="1" applyFill="1" applyBorder="1" applyAlignment="1" applyProtection="1">
      <alignment vertical="center" wrapText="1"/>
      <protection locked="0"/>
    </xf>
    <xf numFmtId="0" fontId="33" fillId="0" borderId="0" xfId="0" applyFont="1" applyAlignment="1" applyProtection="1">
      <alignment vertical="center" wrapText="1"/>
      <protection locked="0"/>
    </xf>
    <xf numFmtId="9" fontId="30" fillId="0" borderId="0" xfId="1" applyFont="1" applyFill="1" applyBorder="1" applyAlignment="1" applyProtection="1">
      <alignment horizontal="center" vertical="center"/>
      <protection locked="0"/>
    </xf>
    <xf numFmtId="165" fontId="30" fillId="10" borderId="7" xfId="1" applyNumberFormat="1" applyFont="1" applyFill="1" applyBorder="1" applyAlignment="1" applyProtection="1">
      <alignment horizontal="center" vertical="center"/>
      <protection locked="0"/>
    </xf>
    <xf numFmtId="0" fontId="50" fillId="0" borderId="0" xfId="3" applyFont="1" applyFill="1" applyBorder="1" applyAlignment="1" applyProtection="1">
      <alignment vertical="center" wrapText="1"/>
      <protection locked="0"/>
    </xf>
    <xf numFmtId="0" fontId="30" fillId="5" borderId="7" xfId="0" quotePrefix="1" applyFont="1" applyFill="1" applyBorder="1" applyAlignment="1" applyProtection="1">
      <alignment horizontal="center" vertical="center"/>
      <protection locked="0"/>
    </xf>
    <xf numFmtId="0" fontId="30" fillId="5" borderId="0" xfId="0" quotePrefix="1" applyFont="1" applyFill="1" applyAlignment="1" applyProtection="1">
      <alignment horizontal="center" vertical="center"/>
      <protection locked="0"/>
    </xf>
    <xf numFmtId="1" fontId="30" fillId="0" borderId="7" xfId="0" applyNumberFormat="1" applyFont="1" applyBorder="1" applyAlignment="1" applyProtection="1">
      <alignment horizontal="center" vertical="center"/>
      <protection locked="0"/>
    </xf>
    <xf numFmtId="0" fontId="33" fillId="0" borderId="11" xfId="0" applyFont="1" applyBorder="1" applyAlignment="1" applyProtection="1">
      <alignment vertical="center" wrapText="1"/>
      <protection locked="0"/>
    </xf>
    <xf numFmtId="0" fontId="33" fillId="5" borderId="27" xfId="0" applyFont="1" applyFill="1" applyBorder="1" applyAlignment="1" applyProtection="1">
      <alignment vertical="center" wrapText="1"/>
      <protection locked="0"/>
    </xf>
    <xf numFmtId="165" fontId="16" fillId="0" borderId="26" xfId="1" applyNumberFormat="1" applyFont="1" applyFill="1" applyBorder="1" applyAlignment="1" applyProtection="1">
      <alignment horizontal="center" vertical="center"/>
      <protection locked="0"/>
    </xf>
    <xf numFmtId="165" fontId="16" fillId="0" borderId="1" xfId="1" applyNumberFormat="1" applyFont="1" applyFill="1" applyBorder="1" applyAlignment="1" applyProtection="1">
      <alignment horizontal="center" vertical="center"/>
      <protection locked="0"/>
    </xf>
    <xf numFmtId="0" fontId="26" fillId="5" borderId="1" xfId="0" applyFont="1" applyFill="1" applyBorder="1" applyAlignment="1" applyProtection="1">
      <alignment vertical="center" wrapText="1"/>
      <protection locked="0"/>
    </xf>
    <xf numFmtId="0" fontId="29" fillId="0" borderId="26" xfId="0" quotePrefix="1" applyFont="1" applyBorder="1" applyAlignment="1" applyProtection="1">
      <alignment horizontal="center" vertical="center"/>
      <protection locked="0"/>
    </xf>
    <xf numFmtId="0" fontId="29" fillId="0" borderId="1" xfId="0" quotePrefix="1" applyFont="1" applyBorder="1" applyAlignment="1" applyProtection="1">
      <alignment horizontal="center" vertical="center"/>
      <protection locked="0"/>
    </xf>
    <xf numFmtId="0" fontId="24" fillId="0" borderId="21" xfId="0" applyFont="1" applyBorder="1" applyAlignment="1" applyProtection="1">
      <alignment horizontal="left" vertical="center" wrapText="1"/>
      <protection locked="0"/>
    </xf>
    <xf numFmtId="0" fontId="28" fillId="2" borderId="21" xfId="0" applyFont="1" applyFill="1" applyBorder="1" applyAlignment="1" applyProtection="1">
      <alignment horizontal="left" vertical="center" wrapText="1"/>
      <protection locked="0"/>
    </xf>
    <xf numFmtId="0" fontId="16" fillId="0" borderId="21" xfId="0" applyFont="1" applyBorder="1" applyAlignment="1" applyProtection="1">
      <alignment horizontal="left" vertical="center" wrapText="1"/>
      <protection locked="0"/>
    </xf>
    <xf numFmtId="0" fontId="35" fillId="5" borderId="19" xfId="0" applyFont="1" applyFill="1" applyBorder="1" applyAlignment="1" applyProtection="1">
      <alignment vertical="center" wrapText="1"/>
      <protection locked="0"/>
    </xf>
    <xf numFmtId="0" fontId="33" fillId="0" borderId="21" xfId="0" applyFont="1" applyBorder="1" applyAlignment="1" applyProtection="1">
      <alignment vertical="center" wrapText="1"/>
      <protection locked="0"/>
    </xf>
    <xf numFmtId="0" fontId="30" fillId="0" borderId="7" xfId="0" applyFont="1" applyBorder="1" applyAlignment="1" applyProtection="1">
      <alignment horizontal="center" vertical="center"/>
      <protection locked="0"/>
    </xf>
    <xf numFmtId="0" fontId="33" fillId="0" borderId="20" xfId="0" applyFont="1" applyBorder="1" applyAlignment="1" applyProtection="1">
      <alignment vertical="center" wrapText="1"/>
      <protection locked="0"/>
    </xf>
    <xf numFmtId="0" fontId="30" fillId="0" borderId="10" xfId="0" applyFont="1" applyBorder="1" applyAlignment="1" applyProtection="1">
      <alignment horizontal="center" vertical="center"/>
      <protection locked="0"/>
    </xf>
    <xf numFmtId="165" fontId="16" fillId="13" borderId="26" xfId="1" applyNumberFormat="1" applyFont="1" applyFill="1" applyBorder="1" applyAlignment="1" applyProtection="1">
      <alignment horizontal="center" vertical="center"/>
      <protection locked="0"/>
    </xf>
    <xf numFmtId="164" fontId="49" fillId="0" borderId="7" xfId="0" applyNumberFormat="1" applyFont="1" applyBorder="1" applyAlignment="1" applyProtection="1">
      <alignment horizontal="center" vertical="center"/>
      <protection locked="0"/>
    </xf>
    <xf numFmtId="164" fontId="30" fillId="0" borderId="7" xfId="0" applyNumberFormat="1" applyFont="1" applyBorder="1" applyAlignment="1" applyProtection="1">
      <alignment horizontal="center" vertical="center"/>
      <protection locked="0"/>
    </xf>
    <xf numFmtId="164" fontId="30" fillId="0" borderId="10" xfId="0" applyNumberFormat="1" applyFont="1" applyBorder="1" applyAlignment="1" applyProtection="1">
      <alignment horizontal="center" vertical="center"/>
      <protection locked="0"/>
    </xf>
    <xf numFmtId="1" fontId="16" fillId="0" borderId="1" xfId="1" applyNumberFormat="1" applyFont="1" applyFill="1" applyBorder="1" applyAlignment="1" applyProtection="1">
      <alignment horizontal="center" vertical="center"/>
      <protection locked="0"/>
    </xf>
    <xf numFmtId="165" fontId="16" fillId="0" borderId="10" xfId="1" applyNumberFormat="1" applyFont="1" applyFill="1" applyBorder="1" applyAlignment="1" applyProtection="1">
      <alignment horizontal="center" vertical="center"/>
      <protection locked="0"/>
    </xf>
    <xf numFmtId="165" fontId="16" fillId="0" borderId="11" xfId="1" applyNumberFormat="1" applyFont="1" applyFill="1" applyBorder="1" applyAlignment="1" applyProtection="1">
      <alignment horizontal="center" vertical="center"/>
      <protection locked="0"/>
    </xf>
    <xf numFmtId="0" fontId="26" fillId="5" borderId="19" xfId="0" applyFont="1" applyFill="1" applyBorder="1" applyAlignment="1" applyProtection="1">
      <alignment vertical="center" wrapText="1"/>
      <protection locked="0"/>
    </xf>
    <xf numFmtId="0" fontId="33" fillId="0" borderId="27" xfId="0" applyFont="1" applyBorder="1" applyAlignment="1" applyProtection="1">
      <alignment vertical="center" wrapText="1"/>
      <protection locked="0"/>
    </xf>
    <xf numFmtId="1" fontId="16" fillId="0" borderId="26" xfId="0" quotePrefix="1" applyNumberFormat="1" applyFont="1" applyBorder="1" applyAlignment="1" applyProtection="1">
      <alignment horizontal="center" vertical="center"/>
      <protection locked="0"/>
    </xf>
    <xf numFmtId="0" fontId="5" fillId="0" borderId="0" xfId="0" applyFont="1" applyAlignment="1" applyProtection="1">
      <alignment vertical="center" wrapText="1"/>
      <protection locked="0"/>
    </xf>
    <xf numFmtId="0" fontId="22" fillId="0" borderId="0" xfId="0" applyFont="1" applyAlignment="1" applyProtection="1">
      <alignment horizontal="center" vertical="center"/>
      <protection locked="0"/>
    </xf>
    <xf numFmtId="0" fontId="0" fillId="0" borderId="26" xfId="0" applyBorder="1" applyAlignment="1">
      <alignment horizontal="center" vertical="center"/>
    </xf>
    <xf numFmtId="0" fontId="34" fillId="4" borderId="1" xfId="0" applyFont="1" applyFill="1" applyBorder="1" applyAlignment="1">
      <alignment horizontal="center" vertical="center" wrapText="1"/>
    </xf>
    <xf numFmtId="0" fontId="26" fillId="5" borderId="1" xfId="0" applyFont="1" applyFill="1" applyBorder="1" applyAlignment="1" applyProtection="1">
      <alignment horizontal="left" vertical="center" wrapText="1"/>
      <protection locked="0"/>
    </xf>
    <xf numFmtId="0" fontId="74" fillId="19" borderId="29" xfId="0" applyFont="1" applyFill="1" applyBorder="1" applyAlignment="1">
      <alignment horizontal="left" vertical="top" wrapText="1"/>
    </xf>
    <xf numFmtId="166" fontId="75" fillId="19" borderId="29" xfId="0" applyNumberFormat="1" applyFont="1" applyFill="1" applyBorder="1" applyAlignment="1">
      <alignment horizontal="right" vertical="top"/>
    </xf>
    <xf numFmtId="0" fontId="41" fillId="0" borderId="0" xfId="0" applyFont="1" applyAlignment="1" applyProtection="1">
      <alignment vertical="center" wrapText="1"/>
      <protection locked="0"/>
    </xf>
    <xf numFmtId="2" fontId="49" fillId="0" borderId="7" xfId="0" applyNumberFormat="1" applyFont="1" applyBorder="1" applyAlignment="1" applyProtection="1">
      <alignment horizontal="center" vertical="center"/>
      <protection locked="0"/>
    </xf>
    <xf numFmtId="2" fontId="30" fillId="0" borderId="7" xfId="0" applyNumberFormat="1" applyFont="1" applyBorder="1" applyAlignment="1" applyProtection="1">
      <alignment horizontal="center" vertical="center"/>
      <protection locked="0"/>
    </xf>
    <xf numFmtId="2" fontId="30" fillId="0" borderId="10" xfId="0" applyNumberFormat="1" applyFont="1" applyBorder="1" applyAlignment="1" applyProtection="1">
      <alignment horizontal="center" vertical="center"/>
      <protection locked="0"/>
    </xf>
    <xf numFmtId="2" fontId="16" fillId="0" borderId="1" xfId="1" applyNumberFormat="1" applyFont="1" applyFill="1" applyBorder="1" applyAlignment="1" applyProtection="1">
      <alignment horizontal="center" vertical="center"/>
      <protection locked="0"/>
    </xf>
    <xf numFmtId="2" fontId="49" fillId="0" borderId="10" xfId="0" applyNumberFormat="1" applyFont="1" applyBorder="1" applyAlignment="1" applyProtection="1">
      <alignment horizontal="center" vertical="center"/>
      <protection locked="0"/>
    </xf>
    <xf numFmtId="0" fontId="19" fillId="4" borderId="8" xfId="0" applyFont="1" applyFill="1" applyBorder="1" applyAlignment="1">
      <alignment horizontal="center" vertical="center" wrapText="1"/>
    </xf>
    <xf numFmtId="0" fontId="19" fillId="4" borderId="19" xfId="0" applyFont="1" applyFill="1" applyBorder="1" applyAlignment="1">
      <alignment horizontal="center" vertical="center" wrapText="1"/>
    </xf>
    <xf numFmtId="0" fontId="19" fillId="4" borderId="20" xfId="0" applyFont="1" applyFill="1" applyBorder="1" applyAlignment="1">
      <alignment horizontal="center" vertical="center" wrapText="1"/>
    </xf>
    <xf numFmtId="0" fontId="26" fillId="0" borderId="0" xfId="0" applyFont="1" applyAlignment="1">
      <alignment horizontal="justify" vertical="center"/>
    </xf>
    <xf numFmtId="0" fontId="76" fillId="0" borderId="7" xfId="0" applyFont="1" applyBorder="1" applyAlignment="1" applyProtection="1">
      <alignment horizontal="center" vertical="center"/>
      <protection locked="0"/>
    </xf>
    <xf numFmtId="0" fontId="29" fillId="0" borderId="0" xfId="0" applyFont="1" applyAlignment="1" applyProtection="1">
      <alignment horizontal="center" vertical="center"/>
      <protection locked="0"/>
    </xf>
    <xf numFmtId="0" fontId="77" fillId="0" borderId="21" xfId="0" applyFont="1" applyBorder="1" applyAlignment="1">
      <alignment horizontal="left" vertical="center" wrapText="1"/>
    </xf>
    <xf numFmtId="1" fontId="76" fillId="0" borderId="7" xfId="0" applyNumberFormat="1" applyFont="1" applyBorder="1" applyAlignment="1" applyProtection="1">
      <alignment horizontal="center" vertical="center"/>
      <protection locked="0"/>
    </xf>
    <xf numFmtId="0" fontId="76" fillId="0" borderId="7" xfId="0" quotePrefix="1" applyFont="1" applyBorder="1" applyAlignment="1" applyProtection="1">
      <alignment horizontal="center" vertical="center"/>
      <protection locked="0"/>
    </xf>
    <xf numFmtId="1" fontId="29" fillId="0" borderId="0" xfId="0" applyNumberFormat="1" applyFont="1" applyAlignment="1" applyProtection="1">
      <alignment horizontal="center" vertical="center"/>
      <protection locked="0"/>
    </xf>
    <xf numFmtId="9" fontId="76" fillId="0" borderId="7" xfId="1" applyFont="1" applyFill="1" applyBorder="1" applyAlignment="1" applyProtection="1">
      <alignment horizontal="center" vertical="center"/>
      <protection locked="0"/>
    </xf>
    <xf numFmtId="9" fontId="29" fillId="0" borderId="0" xfId="1" applyFont="1" applyFill="1" applyBorder="1" applyAlignment="1" applyProtection="1">
      <alignment horizontal="center" vertical="center"/>
      <protection locked="0"/>
    </xf>
    <xf numFmtId="165" fontId="76" fillId="0" borderId="7" xfId="0" applyNumberFormat="1" applyFont="1" applyBorder="1" applyAlignment="1" applyProtection="1">
      <alignment horizontal="center" vertical="center"/>
      <protection locked="0"/>
    </xf>
    <xf numFmtId="9" fontId="29" fillId="0" borderId="0" xfId="0" applyNumberFormat="1" applyFont="1" applyAlignment="1" applyProtection="1">
      <alignment horizontal="center" vertical="center"/>
      <protection locked="0"/>
    </xf>
    <xf numFmtId="2" fontId="76" fillId="0" borderId="7" xfId="0" applyNumberFormat="1" applyFont="1" applyBorder="1" applyAlignment="1" applyProtection="1">
      <alignment horizontal="center" vertical="center"/>
      <protection locked="0"/>
    </xf>
    <xf numFmtId="2" fontId="29" fillId="0" borderId="0" xfId="0" applyNumberFormat="1" applyFont="1" applyAlignment="1" applyProtection="1">
      <alignment horizontal="center" vertical="center"/>
      <protection locked="0"/>
    </xf>
    <xf numFmtId="2" fontId="29" fillId="0" borderId="11" xfId="0" applyNumberFormat="1" applyFont="1" applyBorder="1" applyAlignment="1" applyProtection="1">
      <alignment horizontal="center" vertical="center"/>
      <protection locked="0"/>
    </xf>
    <xf numFmtId="0" fontId="77" fillId="0" borderId="20" xfId="0" applyFont="1" applyBorder="1" applyAlignment="1">
      <alignment horizontal="left" vertical="center" wrapText="1"/>
    </xf>
    <xf numFmtId="0" fontId="25" fillId="5" borderId="0" xfId="0" applyFont="1" applyFill="1" applyAlignment="1">
      <alignment horizontal="center" vertical="center"/>
    </xf>
    <xf numFmtId="0" fontId="33" fillId="5" borderId="0" xfId="0" applyFont="1" applyFill="1" applyAlignment="1" applyProtection="1">
      <alignment vertical="center" wrapText="1"/>
      <protection locked="0"/>
    </xf>
    <xf numFmtId="165" fontId="16" fillId="0" borderId="0" xfId="1" quotePrefix="1" applyNumberFormat="1" applyFont="1" applyFill="1" applyBorder="1" applyAlignment="1" applyProtection="1">
      <alignment horizontal="center" vertical="center"/>
      <protection locked="0"/>
    </xf>
    <xf numFmtId="0" fontId="26" fillId="5" borderId="11" xfId="0" applyFont="1" applyFill="1" applyBorder="1" applyAlignment="1" applyProtection="1">
      <alignment vertical="center" wrapText="1"/>
      <protection locked="0"/>
    </xf>
    <xf numFmtId="0" fontId="47" fillId="5" borderId="21" xfId="0" applyFont="1" applyFill="1" applyBorder="1" applyAlignment="1">
      <alignment horizontal="left" vertical="center" wrapText="1"/>
    </xf>
    <xf numFmtId="9" fontId="16" fillId="0" borderId="11" xfId="1" quotePrefix="1" applyFont="1" applyFill="1" applyBorder="1" applyAlignment="1" applyProtection="1">
      <alignment horizontal="center" vertical="center"/>
      <protection locked="0"/>
    </xf>
    <xf numFmtId="0" fontId="47" fillId="5" borderId="20" xfId="0" applyFont="1" applyFill="1" applyBorder="1" applyAlignment="1">
      <alignment horizontal="left" vertical="center" wrapText="1"/>
    </xf>
    <xf numFmtId="9" fontId="16" fillId="0" borderId="10" xfId="1" quotePrefix="1" applyFont="1" applyFill="1" applyBorder="1" applyAlignment="1" applyProtection="1">
      <alignment horizontal="center" vertical="center"/>
      <protection locked="0"/>
    </xf>
    <xf numFmtId="0" fontId="43" fillId="5" borderId="1" xfId="0" applyFont="1" applyFill="1" applyBorder="1" applyAlignment="1" applyProtection="1">
      <alignment horizontal="center" vertical="center" wrapText="1"/>
      <protection locked="0"/>
    </xf>
    <xf numFmtId="0" fontId="49" fillId="10" borderId="8" xfId="0" applyFont="1" applyFill="1" applyBorder="1" applyAlignment="1" applyProtection="1">
      <alignment horizontal="center" vertical="center" wrapText="1"/>
      <protection locked="0"/>
    </xf>
    <xf numFmtId="0" fontId="49" fillId="10" borderId="55" xfId="0" applyFont="1" applyFill="1" applyBorder="1" applyAlignment="1" applyProtection="1">
      <alignment horizontal="center" vertical="center" wrapText="1"/>
      <protection locked="0"/>
    </xf>
    <xf numFmtId="0" fontId="49" fillId="10" borderId="7" xfId="0" applyFont="1" applyFill="1" applyBorder="1" applyAlignment="1" applyProtection="1">
      <alignment horizontal="center" vertical="center" wrapText="1"/>
      <protection locked="0"/>
    </xf>
    <xf numFmtId="0" fontId="49" fillId="5" borderId="21" xfId="0" applyFont="1" applyFill="1" applyBorder="1" applyAlignment="1" applyProtection="1">
      <alignment horizontal="center" vertical="center" wrapText="1"/>
      <protection locked="0"/>
    </xf>
    <xf numFmtId="0" fontId="46" fillId="5" borderId="20" xfId="0" applyFont="1" applyFill="1" applyBorder="1" applyAlignment="1" applyProtection="1">
      <alignment horizontal="center" vertical="center" wrapText="1"/>
      <protection locked="0"/>
    </xf>
    <xf numFmtId="0" fontId="41" fillId="10" borderId="56" xfId="0" applyFont="1" applyFill="1" applyBorder="1" applyAlignment="1" applyProtection="1">
      <alignment horizontal="left" vertical="center" wrapText="1"/>
      <protection locked="0"/>
    </xf>
    <xf numFmtId="0" fontId="26" fillId="10" borderId="55" xfId="0" applyFont="1" applyFill="1" applyBorder="1" applyAlignment="1" applyProtection="1">
      <alignment horizontal="left" vertical="center" wrapText="1"/>
      <protection locked="0"/>
    </xf>
    <xf numFmtId="0" fontId="26" fillId="10" borderId="57" xfId="0" applyFont="1" applyFill="1" applyBorder="1" applyAlignment="1" applyProtection="1">
      <alignment horizontal="left" vertical="center" wrapText="1"/>
      <protection locked="0"/>
    </xf>
    <xf numFmtId="0" fontId="47" fillId="5" borderId="19" xfId="0" applyFont="1" applyFill="1" applyBorder="1" applyAlignment="1">
      <alignment horizontal="left" vertical="center" wrapText="1"/>
    </xf>
    <xf numFmtId="0" fontId="2" fillId="0" borderId="0" xfId="0" applyFont="1" applyAlignment="1">
      <alignment vertical="center"/>
    </xf>
    <xf numFmtId="0" fontId="25" fillId="10" borderId="8" xfId="0" applyFont="1" applyFill="1" applyBorder="1" applyAlignment="1">
      <alignment horizontal="center" vertical="center"/>
    </xf>
    <xf numFmtId="0" fontId="41" fillId="10" borderId="9" xfId="0" applyFont="1" applyFill="1" applyBorder="1" applyAlignment="1">
      <alignment vertical="center" wrapText="1"/>
    </xf>
    <xf numFmtId="0" fontId="41" fillId="10" borderId="19" xfId="0" applyFont="1" applyFill="1" applyBorder="1" applyAlignment="1">
      <alignment vertical="center" wrapText="1"/>
    </xf>
    <xf numFmtId="0" fontId="33" fillId="10" borderId="8" xfId="0" applyFont="1" applyFill="1" applyBorder="1" applyAlignment="1" applyProtection="1">
      <alignment vertical="center" wrapText="1"/>
      <protection locked="0"/>
    </xf>
    <xf numFmtId="0" fontId="25" fillId="10" borderId="7" xfId="0" applyFont="1" applyFill="1" applyBorder="1" applyAlignment="1">
      <alignment horizontal="center" vertical="center"/>
    </xf>
    <xf numFmtId="0" fontId="41" fillId="10" borderId="0" xfId="0" applyFont="1" applyFill="1" applyAlignment="1">
      <alignment vertical="center" wrapText="1"/>
    </xf>
    <xf numFmtId="0" fontId="41" fillId="10" borderId="21" xfId="0" applyFont="1" applyFill="1" applyBorder="1" applyAlignment="1">
      <alignment vertical="center" wrapText="1"/>
    </xf>
    <xf numFmtId="0" fontId="33" fillId="10" borderId="7" xfId="0" applyFont="1" applyFill="1" applyBorder="1" applyAlignment="1" applyProtection="1">
      <alignment vertical="center" wrapText="1"/>
      <protection locked="0"/>
    </xf>
    <xf numFmtId="0" fontId="51" fillId="0" borderId="8" xfId="0" applyFont="1" applyBorder="1" applyAlignment="1">
      <alignment horizontal="center" vertical="center"/>
    </xf>
    <xf numFmtId="0" fontId="51" fillId="0" borderId="9" xfId="0" applyFont="1" applyBorder="1" applyAlignment="1">
      <alignment horizontal="center" vertical="center"/>
    </xf>
    <xf numFmtId="0" fontId="46" fillId="5" borderId="29" xfId="0" applyFont="1" applyFill="1" applyBorder="1" applyAlignment="1" applyProtection="1">
      <alignment horizontal="center" vertical="center" wrapText="1"/>
      <protection locked="0"/>
    </xf>
    <xf numFmtId="0" fontId="16" fillId="5" borderId="55" xfId="0" applyFont="1" applyFill="1" applyBorder="1" applyAlignment="1" applyProtection="1">
      <alignment horizontal="center" vertical="center" wrapText="1"/>
      <protection locked="0"/>
    </xf>
    <xf numFmtId="0" fontId="46" fillId="0" borderId="55" xfId="0" applyFont="1" applyBorder="1" applyAlignment="1" applyProtection="1">
      <alignment horizontal="center" vertical="center" wrapText="1"/>
      <protection locked="0"/>
    </xf>
    <xf numFmtId="0" fontId="46" fillId="0" borderId="57" xfId="0" applyFont="1" applyBorder="1" applyAlignment="1" applyProtection="1">
      <alignment horizontal="center" vertical="center" wrapText="1"/>
      <protection locked="0"/>
    </xf>
    <xf numFmtId="0" fontId="16" fillId="10" borderId="56" xfId="0" applyFont="1" applyFill="1" applyBorder="1" applyAlignment="1" applyProtection="1">
      <alignment horizontal="center" vertical="center" wrapText="1"/>
      <protection locked="0"/>
    </xf>
    <xf numFmtId="0" fontId="16" fillId="5" borderId="56" xfId="0" applyFont="1" applyFill="1" applyBorder="1" applyAlignment="1" applyProtection="1">
      <alignment horizontal="center" vertical="center" wrapText="1"/>
      <protection locked="0"/>
    </xf>
    <xf numFmtId="0" fontId="46" fillId="5" borderId="55" xfId="0" applyFont="1" applyFill="1" applyBorder="1" applyAlignment="1" applyProtection="1">
      <alignment horizontal="center" vertical="center" wrapText="1"/>
      <protection locked="0"/>
    </xf>
    <xf numFmtId="0" fontId="43" fillId="0" borderId="55" xfId="0" applyFont="1" applyBorder="1" applyAlignment="1" applyProtection="1">
      <alignment horizontal="center" vertical="center" wrapText="1"/>
      <protection locked="0"/>
    </xf>
    <xf numFmtId="0" fontId="24" fillId="0" borderId="55" xfId="0" applyFont="1" applyBorder="1" applyAlignment="1" applyProtection="1">
      <alignment horizontal="center" vertical="center" wrapText="1"/>
      <protection locked="0"/>
    </xf>
    <xf numFmtId="0" fontId="43" fillId="5" borderId="29" xfId="0" applyFont="1" applyFill="1" applyBorder="1" applyAlignment="1" applyProtection="1">
      <alignment horizontal="center" vertical="center" wrapText="1"/>
      <protection locked="0"/>
    </xf>
    <xf numFmtId="0" fontId="24" fillId="0" borderId="0" xfId="0" applyFont="1" applyAlignment="1" applyProtection="1">
      <alignment horizontal="center" vertical="center" wrapText="1"/>
      <protection locked="0"/>
    </xf>
    <xf numFmtId="0" fontId="28" fillId="2" borderId="0" xfId="0" applyFont="1" applyFill="1" applyAlignment="1" applyProtection="1">
      <alignment horizontal="center" vertical="center" wrapText="1"/>
      <protection locked="0"/>
    </xf>
    <xf numFmtId="0" fontId="16" fillId="0" borderId="0" xfId="0" applyFont="1" applyAlignment="1" applyProtection="1">
      <alignment horizontal="center" vertical="center" wrapText="1"/>
      <protection locked="0"/>
    </xf>
    <xf numFmtId="0" fontId="16" fillId="5" borderId="9" xfId="0" applyFont="1" applyFill="1" applyBorder="1" applyAlignment="1" applyProtection="1">
      <alignment horizontal="center" vertical="center" wrapText="1"/>
      <protection locked="0"/>
    </xf>
    <xf numFmtId="0" fontId="43" fillId="0" borderId="0" xfId="0" applyFont="1" applyAlignment="1" applyProtection="1">
      <alignment horizontal="center" vertical="center" wrapText="1"/>
      <protection locked="0"/>
    </xf>
    <xf numFmtId="0" fontId="43" fillId="0" borderId="11" xfId="0" applyFont="1" applyBorder="1" applyAlignment="1" applyProtection="1">
      <alignment horizontal="center" vertical="center" wrapText="1"/>
      <protection locked="0"/>
    </xf>
    <xf numFmtId="0" fontId="46" fillId="5" borderId="1" xfId="0" applyFont="1" applyFill="1" applyBorder="1" applyAlignment="1" applyProtection="1">
      <alignment horizontal="center" vertical="center" wrapText="1"/>
      <protection locked="0"/>
    </xf>
    <xf numFmtId="0" fontId="43" fillId="10" borderId="1" xfId="0" applyFont="1" applyFill="1" applyBorder="1" applyAlignment="1" applyProtection="1">
      <alignment horizontal="center" vertical="center" wrapText="1"/>
      <protection locked="0"/>
    </xf>
    <xf numFmtId="0" fontId="46" fillId="5" borderId="26" xfId="0" applyFont="1" applyFill="1" applyBorder="1" applyAlignment="1" applyProtection="1">
      <alignment horizontal="center" vertical="center" wrapText="1"/>
      <protection locked="0"/>
    </xf>
    <xf numFmtId="0" fontId="46" fillId="0" borderId="0" xfId="0" applyFont="1" applyAlignment="1" applyProtection="1">
      <alignment horizontal="center" vertical="center" wrapText="1"/>
      <protection locked="0"/>
    </xf>
    <xf numFmtId="1" fontId="16" fillId="0" borderId="0" xfId="0" applyNumberFormat="1" applyFont="1" applyAlignment="1">
      <alignment horizontal="center" vertical="center"/>
    </xf>
    <xf numFmtId="0" fontId="35" fillId="10" borderId="26" xfId="0" applyFont="1" applyFill="1" applyBorder="1" applyAlignment="1">
      <alignment horizontal="center" vertical="center"/>
    </xf>
    <xf numFmtId="0" fontId="35" fillId="10" borderId="1" xfId="0" applyFont="1" applyFill="1" applyBorder="1" applyAlignment="1">
      <alignment vertical="center" wrapText="1"/>
    </xf>
    <xf numFmtId="0" fontId="35" fillId="10" borderId="27" xfId="0" applyFont="1" applyFill="1" applyBorder="1" applyAlignment="1" applyProtection="1">
      <alignment vertical="center" wrapText="1"/>
      <protection locked="0"/>
    </xf>
    <xf numFmtId="1" fontId="16" fillId="0" borderId="8" xfId="0" applyNumberFormat="1" applyFont="1" applyBorder="1" applyAlignment="1">
      <alignment horizontal="center" vertical="center"/>
    </xf>
    <xf numFmtId="0" fontId="16" fillId="0" borderId="9" xfId="0" applyFont="1" applyBorder="1" applyAlignment="1">
      <alignment horizontal="center" vertical="center"/>
    </xf>
    <xf numFmtId="1" fontId="16" fillId="5" borderId="8" xfId="0" applyNumberFormat="1" applyFont="1" applyFill="1" applyBorder="1" applyAlignment="1">
      <alignment horizontal="center" vertical="center"/>
    </xf>
    <xf numFmtId="1" fontId="16" fillId="0" borderId="9" xfId="0" applyNumberFormat="1" applyFont="1" applyBorder="1" applyAlignment="1">
      <alignment horizontal="center" vertical="center"/>
    </xf>
    <xf numFmtId="2" fontId="30" fillId="0" borderId="0" xfId="0" applyNumberFormat="1" applyFont="1" applyAlignment="1" applyProtection="1">
      <alignment horizontal="center" vertical="center"/>
      <protection locked="0"/>
    </xf>
    <xf numFmtId="2" fontId="0" fillId="5" borderId="56" xfId="0" applyNumberFormat="1" applyFill="1" applyBorder="1" applyAlignment="1">
      <alignment horizontal="center" vertical="center"/>
    </xf>
    <xf numFmtId="2" fontId="0" fillId="5" borderId="55" xfId="0" applyNumberFormat="1" applyFill="1" applyBorder="1" applyAlignment="1">
      <alignment horizontal="center" vertical="center"/>
    </xf>
    <xf numFmtId="2" fontId="0" fillId="5" borderId="57" xfId="0" applyNumberFormat="1" applyFill="1" applyBorder="1" applyAlignment="1">
      <alignment horizontal="center" vertical="center"/>
    </xf>
    <xf numFmtId="2" fontId="0" fillId="5" borderId="7" xfId="0" applyNumberFormat="1" applyFill="1" applyBorder="1" applyAlignment="1">
      <alignment horizontal="center" vertical="center"/>
    </xf>
    <xf numFmtId="2" fontId="0" fillId="5" borderId="26" xfId="0" applyNumberFormat="1" applyFill="1" applyBorder="1" applyAlignment="1">
      <alignment horizontal="center" vertical="center"/>
    </xf>
    <xf numFmtId="2" fontId="71" fillId="14" borderId="58" xfId="0" applyNumberFormat="1" applyFont="1" applyFill="1" applyBorder="1" applyAlignment="1">
      <alignment horizontal="center" vertical="center"/>
    </xf>
    <xf numFmtId="2" fontId="71" fillId="15" borderId="58" xfId="0" applyNumberFormat="1" applyFont="1" applyFill="1" applyBorder="1" applyAlignment="1">
      <alignment horizontal="center" vertical="center"/>
    </xf>
    <xf numFmtId="2" fontId="71" fillId="17" borderId="58" xfId="0" applyNumberFormat="1" applyFont="1" applyFill="1" applyBorder="1" applyAlignment="1">
      <alignment horizontal="center" vertical="center"/>
    </xf>
    <xf numFmtId="0" fontId="71" fillId="18" borderId="18" xfId="0" applyFont="1" applyFill="1" applyBorder="1" applyAlignment="1">
      <alignment horizontal="center" vertical="center"/>
    </xf>
    <xf numFmtId="2" fontId="0" fillId="5" borderId="29" xfId="0" quotePrefix="1" applyNumberFormat="1" applyFill="1" applyBorder="1" applyAlignment="1">
      <alignment horizontal="center" vertical="center"/>
    </xf>
    <xf numFmtId="0" fontId="40" fillId="5" borderId="21" xfId="0" applyFont="1" applyFill="1" applyBorder="1" applyAlignment="1">
      <alignment horizontal="left" vertical="center" wrapText="1"/>
    </xf>
    <xf numFmtId="0" fontId="40" fillId="5" borderId="20" xfId="0" applyFont="1" applyFill="1" applyBorder="1" applyAlignment="1">
      <alignment horizontal="left" vertical="center" wrapText="1"/>
    </xf>
    <xf numFmtId="0" fontId="47" fillId="5" borderId="27" xfId="0" applyFont="1" applyFill="1" applyBorder="1" applyAlignment="1">
      <alignment horizontal="left" vertical="center" wrapText="1"/>
    </xf>
    <xf numFmtId="0" fontId="29" fillId="5" borderId="27" xfId="0" quotePrefix="1" applyFont="1" applyFill="1" applyBorder="1" applyAlignment="1">
      <alignment horizontal="center" vertical="center"/>
    </xf>
    <xf numFmtId="0" fontId="0" fillId="0" borderId="0" xfId="0" applyAlignment="1" applyProtection="1">
      <alignment vertical="center" wrapText="1"/>
      <protection locked="0"/>
    </xf>
    <xf numFmtId="0" fontId="19" fillId="4" borderId="8" xfId="0" applyFont="1" applyFill="1" applyBorder="1" applyAlignment="1">
      <alignment vertical="center" wrapText="1"/>
    </xf>
    <xf numFmtId="0" fontId="19" fillId="5" borderId="29" xfId="0" applyFont="1" applyFill="1" applyBorder="1" applyAlignment="1">
      <alignment horizontal="center" vertical="center"/>
    </xf>
    <xf numFmtId="0" fontId="0" fillId="0" borderId="29" xfId="0" applyBorder="1" applyAlignment="1">
      <alignment horizontal="center" vertical="center" wrapText="1"/>
    </xf>
    <xf numFmtId="9" fontId="0" fillId="0" borderId="0" xfId="1" applyFont="1" applyAlignment="1">
      <alignment horizontal="center" vertical="center" wrapText="1"/>
    </xf>
    <xf numFmtId="0" fontId="19" fillId="5" borderId="28" xfId="0" applyFont="1" applyFill="1" applyBorder="1" applyAlignment="1">
      <alignment horizontal="center" vertical="center" wrapText="1"/>
    </xf>
    <xf numFmtId="9" fontId="43" fillId="4" borderId="50" xfId="0" quotePrefix="1" applyNumberFormat="1" applyFont="1" applyFill="1" applyBorder="1" applyAlignment="1">
      <alignment horizontal="center" vertical="center" wrapText="1"/>
    </xf>
    <xf numFmtId="9" fontId="30" fillId="5" borderId="52" xfId="0" applyNumberFormat="1" applyFont="1" applyFill="1" applyBorder="1" applyAlignment="1">
      <alignment horizontal="center" vertical="center" wrapText="1"/>
    </xf>
    <xf numFmtId="9" fontId="2" fillId="0" borderId="53" xfId="1" applyFont="1" applyBorder="1" applyAlignment="1">
      <alignment horizontal="center" vertical="center" wrapText="1"/>
    </xf>
    <xf numFmtId="9" fontId="2" fillId="0" borderId="51" xfId="1" applyFont="1" applyBorder="1" applyAlignment="1">
      <alignment horizontal="center" vertical="center" wrapText="1"/>
    </xf>
    <xf numFmtId="9" fontId="43" fillId="4" borderId="52" xfId="0" applyNumberFormat="1" applyFont="1" applyFill="1" applyBorder="1" applyAlignment="1">
      <alignment horizontal="center" vertical="center" wrapText="1"/>
    </xf>
    <xf numFmtId="9" fontId="2" fillId="0" borderId="49" xfId="1" applyFont="1" applyBorder="1" applyAlignment="1">
      <alignment horizontal="center" vertical="center" wrapText="1"/>
    </xf>
    <xf numFmtId="9" fontId="43" fillId="4" borderId="50" xfId="0" applyNumberFormat="1" applyFont="1" applyFill="1" applyBorder="1" applyAlignment="1">
      <alignment horizontal="center" vertical="center" wrapText="1"/>
    </xf>
    <xf numFmtId="9" fontId="2" fillId="0" borderId="51" xfId="1" quotePrefix="1" applyFont="1" applyBorder="1" applyAlignment="1">
      <alignment horizontal="center" vertical="center" wrapText="1"/>
    </xf>
    <xf numFmtId="9" fontId="30" fillId="20" borderId="52" xfId="0" applyNumberFormat="1" applyFont="1" applyFill="1" applyBorder="1" applyAlignment="1">
      <alignment horizontal="center" vertical="center" wrapText="1"/>
    </xf>
    <xf numFmtId="1" fontId="30" fillId="8" borderId="7" xfId="1" quotePrefix="1" applyNumberFormat="1" applyFont="1" applyFill="1" applyBorder="1" applyAlignment="1" applyProtection="1">
      <alignment horizontal="center" vertical="center"/>
      <protection locked="0"/>
    </xf>
    <xf numFmtId="165" fontId="30" fillId="8" borderId="10" xfId="1" applyNumberFormat="1" applyFont="1" applyFill="1" applyBorder="1" applyAlignment="1" applyProtection="1">
      <alignment horizontal="center" vertical="center"/>
      <protection locked="0"/>
    </xf>
    <xf numFmtId="165" fontId="30" fillId="8" borderId="7" xfId="1" applyNumberFormat="1" applyFont="1" applyFill="1" applyBorder="1" applyAlignment="1" applyProtection="1">
      <alignment horizontal="center" vertical="center"/>
      <protection locked="0"/>
    </xf>
    <xf numFmtId="9" fontId="16" fillId="0" borderId="10" xfId="1" applyFont="1" applyFill="1" applyBorder="1" applyAlignment="1" applyProtection="1">
      <alignment horizontal="center" vertical="center"/>
      <protection locked="0"/>
    </xf>
    <xf numFmtId="10" fontId="30" fillId="0" borderId="0" xfId="0" applyNumberFormat="1" applyFont="1" applyAlignment="1" applyProtection="1">
      <alignment horizontal="center" vertical="center"/>
      <protection locked="0"/>
    </xf>
    <xf numFmtId="0" fontId="26" fillId="0" borderId="0" xfId="0" applyFont="1" applyAlignment="1">
      <alignment vertical="center"/>
    </xf>
    <xf numFmtId="0" fontId="26" fillId="21" borderId="7" xfId="0" applyFont="1" applyFill="1" applyBorder="1" applyAlignment="1">
      <alignment horizontal="center" vertical="center"/>
    </xf>
    <xf numFmtId="0" fontId="26" fillId="21" borderId="10" xfId="0" applyFont="1" applyFill="1" applyBorder="1" applyAlignment="1">
      <alignment horizontal="center" vertical="center"/>
    </xf>
    <xf numFmtId="0" fontId="0" fillId="21" borderId="0" xfId="0" applyFill="1" applyAlignment="1">
      <alignment horizontal="center" vertical="center"/>
    </xf>
    <xf numFmtId="0" fontId="0" fillId="21" borderId="0" xfId="0" applyFill="1" applyAlignment="1">
      <alignment vertical="center" wrapText="1"/>
    </xf>
    <xf numFmtId="0" fontId="16" fillId="8" borderId="1" xfId="0" quotePrefix="1" applyFont="1" applyFill="1" applyBorder="1" applyAlignment="1" applyProtection="1">
      <alignment horizontal="center" vertical="center"/>
      <protection locked="0"/>
    </xf>
    <xf numFmtId="0" fontId="35" fillId="22" borderId="26" xfId="0" applyFont="1" applyFill="1" applyBorder="1" applyAlignment="1">
      <alignment horizontal="center" vertical="center"/>
    </xf>
    <xf numFmtId="0" fontId="0" fillId="22" borderId="0" xfId="0" applyFill="1" applyAlignment="1">
      <alignment vertical="center" wrapText="1"/>
    </xf>
    <xf numFmtId="0" fontId="32" fillId="21" borderId="7" xfId="0" applyFont="1" applyFill="1" applyBorder="1" applyAlignment="1">
      <alignment horizontal="center" vertical="center"/>
    </xf>
    <xf numFmtId="0" fontId="41" fillId="23" borderId="1" xfId="0" applyFont="1" applyFill="1" applyBorder="1" applyAlignment="1">
      <alignment vertical="center" wrapText="1"/>
    </xf>
    <xf numFmtId="0" fontId="0" fillId="23" borderId="0" xfId="0" applyFill="1" applyAlignment="1">
      <alignment vertical="center" wrapText="1"/>
    </xf>
    <xf numFmtId="0" fontId="16" fillId="0" borderId="1" xfId="1" applyNumberFormat="1" applyFont="1" applyFill="1" applyBorder="1" applyAlignment="1" applyProtection="1">
      <alignment horizontal="center" vertical="center"/>
      <protection locked="0"/>
    </xf>
    <xf numFmtId="0" fontId="75" fillId="19" borderId="29" xfId="0" applyFont="1" applyFill="1" applyBorder="1" applyAlignment="1">
      <alignment horizontal="right" vertical="top"/>
    </xf>
    <xf numFmtId="166" fontId="75" fillId="19" borderId="59" xfId="0" applyNumberFormat="1" applyFont="1" applyFill="1" applyBorder="1" applyAlignment="1">
      <alignment horizontal="right" vertical="top"/>
    </xf>
    <xf numFmtId="0" fontId="78" fillId="19" borderId="60" xfId="0" applyFont="1" applyFill="1" applyBorder="1" applyAlignment="1">
      <alignment horizontal="left" vertical="top" wrapText="1"/>
    </xf>
    <xf numFmtId="9" fontId="0" fillId="0" borderId="1" xfId="0" applyNumberFormat="1" applyBorder="1" applyAlignment="1">
      <alignment horizontal="center" vertical="center" wrapText="1"/>
    </xf>
    <xf numFmtId="166" fontId="79" fillId="19" borderId="29" xfId="0" applyNumberFormat="1" applyFont="1" applyFill="1" applyBorder="1" applyAlignment="1">
      <alignment horizontal="right" vertical="top"/>
    </xf>
    <xf numFmtId="9" fontId="76" fillId="0" borderId="7" xfId="1" applyFont="1" applyBorder="1" applyAlignment="1" applyProtection="1">
      <alignment horizontal="center" vertical="center"/>
      <protection locked="0"/>
    </xf>
    <xf numFmtId="9" fontId="30" fillId="0" borderId="11" xfId="0" applyNumberFormat="1" applyFont="1" applyBorder="1" applyAlignment="1" applyProtection="1">
      <alignment horizontal="center" vertical="center"/>
      <protection locked="0"/>
    </xf>
    <xf numFmtId="9" fontId="29" fillId="0" borderId="11" xfId="1" applyFont="1" applyBorder="1" applyAlignment="1" applyProtection="1">
      <alignment horizontal="center" vertical="center"/>
      <protection locked="0"/>
    </xf>
    <xf numFmtId="9" fontId="76" fillId="20" borderId="7" xfId="1" applyFont="1" applyFill="1" applyBorder="1" applyAlignment="1" applyProtection="1">
      <alignment horizontal="center" vertical="center"/>
      <protection locked="0"/>
    </xf>
    <xf numFmtId="2" fontId="76" fillId="20" borderId="7" xfId="0" applyNumberFormat="1" applyFont="1" applyFill="1" applyBorder="1" applyAlignment="1" applyProtection="1">
      <alignment horizontal="center" vertical="center"/>
      <protection locked="0"/>
    </xf>
    <xf numFmtId="0" fontId="16" fillId="4" borderId="2" xfId="0" applyFont="1" applyFill="1" applyBorder="1" applyAlignment="1">
      <alignment horizontal="center" vertical="center" wrapText="1"/>
    </xf>
    <xf numFmtId="0" fontId="16" fillId="4" borderId="4" xfId="0" applyFont="1" applyFill="1" applyBorder="1" applyAlignment="1">
      <alignment horizontal="center" vertical="center" wrapText="1"/>
    </xf>
    <xf numFmtId="0" fontId="16" fillId="4" borderId="18" xfId="0" applyFont="1" applyFill="1" applyBorder="1" applyAlignment="1">
      <alignment horizontal="center" vertical="center" wrapText="1"/>
    </xf>
    <xf numFmtId="0" fontId="16" fillId="4" borderId="22" xfId="0" applyFont="1" applyFill="1" applyBorder="1" applyAlignment="1">
      <alignment horizontal="center" vertical="center" wrapText="1"/>
    </xf>
    <xf numFmtId="0" fontId="16" fillId="4" borderId="23" xfId="0" applyFont="1" applyFill="1" applyBorder="1" applyAlignment="1">
      <alignment horizontal="center" vertical="center" wrapText="1"/>
    </xf>
    <xf numFmtId="0" fontId="15" fillId="10" borderId="2" xfId="0" applyFont="1" applyFill="1" applyBorder="1" applyAlignment="1">
      <alignment horizontal="center" vertical="center" wrapText="1"/>
    </xf>
    <xf numFmtId="0" fontId="31" fillId="10" borderId="4" xfId="0" applyFont="1" applyFill="1" applyBorder="1" applyAlignment="1">
      <alignment horizontal="center" vertical="center" wrapText="1"/>
    </xf>
    <xf numFmtId="0" fontId="31" fillId="10" borderId="18" xfId="0" applyFont="1" applyFill="1" applyBorder="1" applyAlignment="1">
      <alignment horizontal="center" vertical="center" wrapText="1"/>
    </xf>
    <xf numFmtId="0" fontId="16" fillId="4" borderId="3" xfId="0" applyFont="1" applyFill="1" applyBorder="1" applyAlignment="1">
      <alignment horizontal="center" vertical="center" wrapText="1"/>
    </xf>
    <xf numFmtId="0" fontId="57" fillId="11" borderId="40" xfId="4" applyFont="1" applyFill="1" applyBorder="1" applyAlignment="1">
      <alignment horizontal="center" vertical="center"/>
    </xf>
    <xf numFmtId="0" fontId="57" fillId="11" borderId="41" xfId="4" applyFont="1" applyFill="1" applyBorder="1" applyAlignment="1">
      <alignment horizontal="center" vertical="center"/>
    </xf>
    <xf numFmtId="0" fontId="57" fillId="11" borderId="42" xfId="4" applyFont="1" applyFill="1" applyBorder="1" applyAlignment="1">
      <alignment horizontal="center" vertical="center"/>
    </xf>
    <xf numFmtId="0" fontId="61" fillId="8" borderId="43" xfId="4" applyFont="1" applyFill="1" applyBorder="1" applyAlignment="1">
      <alignment horizontal="center" vertical="center"/>
    </xf>
    <xf numFmtId="0" fontId="74" fillId="19" borderId="29" xfId="0" applyFont="1" applyFill="1" applyBorder="1" applyAlignment="1">
      <alignment horizontal="left" vertical="top" wrapText="1"/>
    </xf>
    <xf numFmtId="0" fontId="19" fillId="4" borderId="8" xfId="0" applyFont="1" applyFill="1" applyBorder="1" applyAlignment="1">
      <alignment horizontal="center" vertical="center" wrapText="1"/>
    </xf>
    <xf numFmtId="0" fontId="19" fillId="4" borderId="19" xfId="0" applyFont="1" applyFill="1" applyBorder="1" applyAlignment="1">
      <alignment horizontal="center" vertical="center" wrapText="1"/>
    </xf>
    <xf numFmtId="0" fontId="19" fillId="4" borderId="10" xfId="0" applyFont="1" applyFill="1" applyBorder="1" applyAlignment="1">
      <alignment horizontal="center" vertical="center" wrapText="1"/>
    </xf>
    <xf numFmtId="0" fontId="19" fillId="4" borderId="20" xfId="0" applyFont="1" applyFill="1" applyBorder="1" applyAlignment="1">
      <alignment horizontal="center" vertical="center" wrapText="1"/>
    </xf>
    <xf numFmtId="0" fontId="19" fillId="4" borderId="9" xfId="0" applyFont="1" applyFill="1" applyBorder="1" applyAlignment="1">
      <alignment horizontal="center" vertical="center" wrapText="1"/>
    </xf>
    <xf numFmtId="0" fontId="19" fillId="4" borderId="11" xfId="0" applyFont="1" applyFill="1" applyBorder="1" applyAlignment="1">
      <alignment horizontal="center" vertical="center" wrapText="1"/>
    </xf>
    <xf numFmtId="0" fontId="10" fillId="4" borderId="8" xfId="0" applyFont="1" applyFill="1" applyBorder="1" applyAlignment="1">
      <alignment horizontal="center" vertical="center" wrapText="1"/>
    </xf>
    <xf numFmtId="0" fontId="10" fillId="4" borderId="10" xfId="0" applyFont="1" applyFill="1" applyBorder="1" applyAlignment="1">
      <alignment horizontal="center" vertical="center" wrapText="1"/>
    </xf>
    <xf numFmtId="0" fontId="10" fillId="4" borderId="19" xfId="0" applyFont="1" applyFill="1" applyBorder="1" applyAlignment="1">
      <alignment horizontal="center" vertical="center" wrapText="1"/>
    </xf>
    <xf numFmtId="0" fontId="10" fillId="4" borderId="20" xfId="0" applyFont="1" applyFill="1" applyBorder="1" applyAlignment="1">
      <alignment horizontal="center" vertical="center" wrapText="1"/>
    </xf>
    <xf numFmtId="0" fontId="19" fillId="4" borderId="1" xfId="0" applyFont="1" applyFill="1" applyBorder="1" applyAlignment="1">
      <alignment horizontal="left" vertical="center" wrapText="1"/>
    </xf>
    <xf numFmtId="0" fontId="19" fillId="4" borderId="27" xfId="0" applyFont="1" applyFill="1" applyBorder="1" applyAlignment="1">
      <alignment horizontal="left" vertical="center" wrapText="1"/>
    </xf>
    <xf numFmtId="0" fontId="10" fillId="4" borderId="9" xfId="0" applyFont="1" applyFill="1" applyBorder="1" applyAlignment="1">
      <alignment horizontal="center" vertical="center" wrapText="1"/>
    </xf>
    <xf numFmtId="0" fontId="10" fillId="4" borderId="11" xfId="0" applyFont="1" applyFill="1" applyBorder="1" applyAlignment="1">
      <alignment horizontal="center" vertical="center" wrapText="1"/>
    </xf>
    <xf numFmtId="0" fontId="34" fillId="4" borderId="1" xfId="0" applyFont="1" applyFill="1" applyBorder="1" applyAlignment="1">
      <alignment horizontal="center" vertical="center" wrapText="1"/>
    </xf>
    <xf numFmtId="0" fontId="34" fillId="4" borderId="27" xfId="0" applyFont="1" applyFill="1" applyBorder="1" applyAlignment="1">
      <alignment horizontal="center" vertical="center" wrapText="1"/>
    </xf>
    <xf numFmtId="0" fontId="45" fillId="0" borderId="0" xfId="3" applyFill="1" applyBorder="1" applyAlignment="1">
      <alignment horizontal="left" vertical="top" wrapText="1"/>
    </xf>
    <xf numFmtId="0" fontId="3" fillId="4" borderId="8" xfId="0" applyFont="1" applyFill="1" applyBorder="1" applyAlignment="1">
      <alignment horizontal="center" vertical="center" wrapText="1"/>
    </xf>
    <xf numFmtId="0" fontId="37" fillId="0" borderId="2" xfId="0" applyFont="1" applyBorder="1" applyAlignment="1">
      <alignment horizontal="center" vertical="center"/>
    </xf>
    <xf numFmtId="0" fontId="37" fillId="0" borderId="4" xfId="0" applyFont="1" applyBorder="1" applyAlignment="1">
      <alignment horizontal="center" vertical="center"/>
    </xf>
    <xf numFmtId="0" fontId="37" fillId="0" borderId="18" xfId="0" applyFont="1" applyBorder="1" applyAlignment="1">
      <alignment horizontal="center" vertical="center"/>
    </xf>
    <xf numFmtId="0" fontId="15" fillId="0" borderId="2" xfId="0" applyFont="1" applyBorder="1" applyAlignment="1">
      <alignment horizontal="center" vertical="center" wrapText="1"/>
    </xf>
    <xf numFmtId="0" fontId="15" fillId="0" borderId="4" xfId="0" applyFont="1" applyBorder="1" applyAlignment="1">
      <alignment horizontal="center" vertical="center" wrapText="1"/>
    </xf>
    <xf numFmtId="0" fontId="37" fillId="0" borderId="12" xfId="0" applyFont="1" applyBorder="1" applyAlignment="1">
      <alignment horizontal="center" vertical="center" wrapText="1"/>
    </xf>
    <xf numFmtId="0" fontId="37" fillId="0" borderId="14" xfId="0" applyFont="1" applyBorder="1" applyAlignment="1">
      <alignment horizontal="center" vertical="center" wrapText="1"/>
    </xf>
    <xf numFmtId="0" fontId="16" fillId="0" borderId="31" xfId="0" applyFont="1" applyBorder="1" applyAlignment="1">
      <alignment horizontal="center" vertical="center" wrapText="1"/>
    </xf>
    <xf numFmtId="0" fontId="16" fillId="0" borderId="32" xfId="0" applyFont="1" applyBorder="1" applyAlignment="1">
      <alignment horizontal="center" vertical="center" wrapText="1"/>
    </xf>
    <xf numFmtId="0" fontId="16" fillId="0" borderId="33" xfId="0" applyFont="1" applyBorder="1" applyAlignment="1">
      <alignment horizontal="center" vertical="center" wrapText="1"/>
    </xf>
    <xf numFmtId="0" fontId="16" fillId="0" borderId="34" xfId="0" applyFont="1" applyBorder="1" applyAlignment="1">
      <alignment horizontal="center" vertical="center" wrapText="1"/>
    </xf>
    <xf numFmtId="0" fontId="16" fillId="0" borderId="26" xfId="0" applyFont="1" applyBorder="1" applyAlignment="1">
      <alignment horizontal="center" vertical="center" wrapText="1"/>
    </xf>
    <xf numFmtId="0" fontId="16" fillId="0" borderId="27" xfId="0" applyFont="1" applyBorder="1" applyAlignment="1">
      <alignment horizontal="center" vertical="center" wrapText="1"/>
    </xf>
    <xf numFmtId="0" fontId="16" fillId="0" borderId="0" xfId="0" applyFont="1" applyAlignment="1">
      <alignment horizontal="center" vertical="center" wrapText="1"/>
    </xf>
    <xf numFmtId="0" fontId="15" fillId="9" borderId="2" xfId="0" applyFont="1" applyFill="1" applyBorder="1" applyAlignment="1">
      <alignment horizontal="center" vertical="center" wrapText="1"/>
    </xf>
    <xf numFmtId="0" fontId="15" fillId="9" borderId="4" xfId="0" applyFont="1" applyFill="1" applyBorder="1" applyAlignment="1">
      <alignment horizontal="center" vertical="center" wrapText="1"/>
    </xf>
    <xf numFmtId="0" fontId="15" fillId="9" borderId="18" xfId="0" applyFont="1" applyFill="1" applyBorder="1" applyAlignment="1">
      <alignment horizontal="center" vertical="center" wrapText="1"/>
    </xf>
    <xf numFmtId="0" fontId="16" fillId="0" borderId="2" xfId="0" applyFont="1" applyBorder="1" applyAlignment="1">
      <alignment horizontal="center" vertical="center"/>
    </xf>
    <xf numFmtId="0" fontId="16" fillId="0" borderId="4" xfId="0" applyFont="1" applyBorder="1" applyAlignment="1">
      <alignment horizontal="center" vertical="center"/>
    </xf>
    <xf numFmtId="0" fontId="16" fillId="0" borderId="18" xfId="0" applyFont="1" applyBorder="1" applyAlignment="1">
      <alignment horizontal="center" vertical="center"/>
    </xf>
    <xf numFmtId="0" fontId="32" fillId="0" borderId="10" xfId="0" applyFont="1" applyFill="1" applyBorder="1" applyAlignment="1">
      <alignment horizontal="center" vertical="center"/>
    </xf>
    <xf numFmtId="0" fontId="0" fillId="0" borderId="0" xfId="0" applyFill="1" applyAlignment="1">
      <alignment vertical="center" wrapText="1"/>
    </xf>
    <xf numFmtId="0" fontId="26" fillId="0" borderId="11" xfId="0" applyFont="1" applyFill="1" applyBorder="1" applyAlignment="1">
      <alignment vertical="center" wrapText="1"/>
    </xf>
    <xf numFmtId="0" fontId="1" fillId="0" borderId="0" xfId="0" applyFont="1" applyFill="1" applyAlignment="1">
      <alignment vertical="center" wrapText="1"/>
    </xf>
    <xf numFmtId="0" fontId="80" fillId="0" borderId="0" xfId="0" applyFont="1" applyFill="1"/>
    <xf numFmtId="9" fontId="16" fillId="0" borderId="26" xfId="1" applyFont="1" applyFill="1" applyBorder="1" applyAlignment="1" applyProtection="1">
      <alignment horizontal="center" vertical="center"/>
      <protection locked="0"/>
    </xf>
    <xf numFmtId="0" fontId="27" fillId="0" borderId="0" xfId="0" applyFont="1" applyFill="1" applyAlignment="1" applyProtection="1">
      <alignment horizontal="center" vertical="center"/>
      <protection locked="0"/>
    </xf>
    <xf numFmtId="0" fontId="16" fillId="0" borderId="7" xfId="0" applyFont="1" applyFill="1" applyBorder="1" applyAlignment="1">
      <alignment horizontal="center" vertical="center"/>
    </xf>
    <xf numFmtId="0" fontId="16" fillId="0" borderId="26" xfId="0" applyFont="1" applyFill="1" applyBorder="1" applyAlignment="1" applyProtection="1">
      <alignment horizontal="center" vertical="center"/>
      <protection locked="0"/>
    </xf>
    <xf numFmtId="0" fontId="30" fillId="0" borderId="10" xfId="0" quotePrefix="1" applyFont="1" applyFill="1" applyBorder="1" applyAlignment="1" applyProtection="1">
      <alignment horizontal="center" vertical="center"/>
      <protection locked="0"/>
    </xf>
    <xf numFmtId="9" fontId="30" fillId="0" borderId="7" xfId="1" quotePrefix="1" applyFont="1" applyFill="1" applyBorder="1" applyAlignment="1" applyProtection="1">
      <alignment horizontal="center" vertical="center"/>
      <protection locked="0"/>
    </xf>
    <xf numFmtId="9" fontId="16" fillId="0" borderId="0" xfId="1" applyFont="1" applyAlignment="1">
      <alignment horizontal="center" vertical="center"/>
    </xf>
  </cellXfs>
  <cellStyles count="5">
    <cellStyle name="Hipervínculo" xfId="3" builtinId="8"/>
    <cellStyle name="Millares" xfId="2" builtinId="3"/>
    <cellStyle name="Normal" xfId="0" builtinId="0"/>
    <cellStyle name="Normal 2" xfId="4" xr:uid="{00000000-0005-0000-0000-000003000000}"/>
    <cellStyle name="Porcentaje" xfId="1" builtinId="5"/>
  </cellStyles>
  <dxfs count="1048">
    <dxf>
      <font>
        <color rgb="FF006100"/>
      </font>
      <numFmt numFmtId="14" formatCode="0.00%"/>
      <fill>
        <patternFill patternType="solid">
          <bgColor rgb="FFC6EFCE"/>
        </patternFill>
      </fill>
    </dxf>
    <dxf>
      <font>
        <color auto="1"/>
      </font>
      <fill>
        <patternFill patternType="solid">
          <bgColor theme="0" tint="-4.9989318521683403E-2"/>
        </patternFill>
      </fill>
    </dxf>
    <dxf>
      <font>
        <color rgb="FFC00000"/>
      </font>
      <numFmt numFmtId="14" formatCode="0.00%"/>
      <fill>
        <patternFill patternType="solid">
          <fgColor theme="0"/>
          <bgColor rgb="FFFFC7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ill>
        <patternFill>
          <bgColor rgb="FFFFEB99"/>
        </patternFill>
      </fill>
    </dxf>
    <dxf>
      <fill>
        <patternFill>
          <bgColor theme="0" tint="-0.34998626667073579"/>
        </patternFill>
      </fill>
    </dxf>
    <dxf>
      <fill>
        <patternFill patternType="solid">
          <fgColor auto="1"/>
          <bgColor rgb="FFFF5D5D"/>
        </patternFill>
      </fill>
    </dxf>
    <dxf>
      <fill>
        <patternFill>
          <bgColor theme="9" tint="0.59996337778862885"/>
        </patternFill>
      </fill>
    </dxf>
    <dxf>
      <fill>
        <patternFill>
          <bgColor rgb="FF92D050"/>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ill>
        <patternFill>
          <bgColor rgb="FF92D050"/>
        </patternFill>
      </fill>
    </dxf>
    <dxf>
      <fill>
        <patternFill>
          <bgColor rgb="FFFFEB99"/>
        </patternFill>
      </fill>
    </dxf>
    <dxf>
      <fill>
        <patternFill patternType="solid">
          <fgColor auto="1"/>
          <bgColor rgb="FFFF5D5D"/>
        </patternFill>
      </fill>
    </dxf>
    <dxf>
      <fill>
        <patternFill>
          <bgColor theme="0" tint="-0.34998626667073579"/>
        </patternFill>
      </fill>
    </dxf>
    <dxf>
      <fill>
        <patternFill>
          <bgColor theme="9" tint="0.59996337778862885"/>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ill>
        <patternFill patternType="solid">
          <bgColor rgb="FFFF0000"/>
        </patternFill>
      </fill>
    </dxf>
    <dxf>
      <fill>
        <patternFill>
          <bgColor rgb="FFFFC000"/>
        </patternFill>
      </fill>
    </dxf>
    <dxf>
      <fill>
        <patternFill patternType="solid">
          <bgColor theme="9"/>
        </patternFill>
      </fill>
    </dxf>
    <dxf>
      <font>
        <color auto="1"/>
      </font>
      <fill>
        <patternFill>
          <bgColor theme="9" tint="0.59996337778862885"/>
        </patternFill>
      </fill>
    </dxf>
    <dxf>
      <fill>
        <patternFill patternType="solid">
          <fgColor auto="1"/>
          <bgColor rgb="FFFF5D5D"/>
        </patternFill>
      </fill>
    </dxf>
    <dxf>
      <fill>
        <patternFill>
          <bgColor rgb="FFFFEB99"/>
        </patternFill>
      </fill>
    </dxf>
    <dxf>
      <fill>
        <patternFill>
          <bgColor theme="9" tint="0.59996337778862885"/>
        </patternFill>
      </fill>
    </dxf>
    <dxf>
      <fill>
        <patternFill>
          <bgColor rgb="FF92D050"/>
        </patternFill>
      </fill>
    </dxf>
    <dxf>
      <fill>
        <patternFill>
          <bgColor theme="0" tint="-0.34998626667073579"/>
        </patternFill>
      </fill>
    </dxf>
    <dxf>
      <fill>
        <patternFill>
          <bgColor theme="9" tint="0.59996337778862885"/>
        </patternFill>
      </fill>
    </dxf>
    <dxf>
      <fill>
        <patternFill>
          <bgColor rgb="FF92D050"/>
        </patternFill>
      </fill>
    </dxf>
    <dxf>
      <fill>
        <patternFill>
          <bgColor rgb="FFFFEB99"/>
        </patternFill>
      </fill>
    </dxf>
    <dxf>
      <fill>
        <patternFill patternType="solid">
          <fgColor auto="1"/>
          <bgColor rgb="FFFF5D5D"/>
        </patternFill>
      </fill>
    </dxf>
    <dxf>
      <fill>
        <patternFill>
          <bgColor theme="0" tint="-0.499984740745262"/>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ill>
        <patternFill>
          <bgColor rgb="FFFFEB99"/>
        </patternFill>
      </fill>
    </dxf>
    <dxf>
      <fill>
        <patternFill>
          <bgColor theme="0" tint="-0.34998626667073579"/>
        </patternFill>
      </fill>
    </dxf>
    <dxf>
      <fill>
        <patternFill patternType="solid">
          <fgColor auto="1"/>
          <bgColor rgb="FFFF5D5D"/>
        </patternFill>
      </fill>
    </dxf>
    <dxf>
      <fill>
        <patternFill>
          <bgColor theme="9" tint="0.59996337778862885"/>
        </patternFill>
      </fill>
    </dxf>
    <dxf>
      <fill>
        <patternFill>
          <bgColor rgb="FF92D050"/>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ill>
        <patternFill>
          <bgColor theme="9" tint="0.59996337778862885"/>
        </patternFill>
      </fill>
    </dxf>
    <dxf>
      <fill>
        <patternFill>
          <bgColor rgb="FF92D050"/>
        </patternFill>
      </fill>
    </dxf>
    <dxf>
      <fill>
        <patternFill>
          <bgColor theme="0" tint="-0.34998626667073579"/>
        </patternFill>
      </fill>
    </dxf>
    <dxf>
      <fill>
        <patternFill patternType="solid">
          <fgColor auto="1"/>
          <bgColor rgb="FFFF5D5D"/>
        </patternFill>
      </fill>
    </dxf>
    <dxf>
      <fill>
        <patternFill>
          <bgColor rgb="FFFFEB99"/>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ill>
        <patternFill patternType="solid">
          <bgColor theme="9"/>
        </patternFill>
      </fill>
    </dxf>
    <dxf>
      <fill>
        <patternFill patternType="solid">
          <bgColor rgb="FFFF0000"/>
        </patternFill>
      </fill>
    </dxf>
    <dxf>
      <fill>
        <patternFill>
          <bgColor rgb="FFFFC000"/>
        </patternFill>
      </fill>
    </dxf>
    <dxf>
      <font>
        <color auto="1"/>
      </font>
      <fill>
        <patternFill>
          <bgColor theme="9" tint="0.59996337778862885"/>
        </patternFill>
      </fill>
    </dxf>
    <dxf>
      <fill>
        <patternFill>
          <bgColor rgb="FF92D050"/>
        </patternFill>
      </fill>
    </dxf>
    <dxf>
      <fill>
        <patternFill>
          <bgColor theme="0" tint="-0.34998626667073579"/>
        </patternFill>
      </fill>
    </dxf>
    <dxf>
      <fill>
        <patternFill>
          <bgColor rgb="FFFFEB99"/>
        </patternFill>
      </fill>
    </dxf>
    <dxf>
      <fill>
        <patternFill patternType="solid">
          <fgColor auto="1"/>
          <bgColor rgb="FFFF5D5D"/>
        </patternFill>
      </fill>
    </dxf>
    <dxf>
      <fill>
        <patternFill>
          <bgColor theme="9" tint="0.59996337778862885"/>
        </patternFill>
      </fill>
    </dxf>
    <dxf>
      <fill>
        <patternFill>
          <bgColor theme="0" tint="-0.499984740745262"/>
        </patternFill>
      </fill>
    </dxf>
    <dxf>
      <fill>
        <patternFill patternType="solid">
          <fgColor auto="1"/>
          <bgColor rgb="FFFF5D5D"/>
        </patternFill>
      </fill>
    </dxf>
    <dxf>
      <fill>
        <patternFill>
          <bgColor rgb="FFFFEB99"/>
        </patternFill>
      </fill>
    </dxf>
    <dxf>
      <fill>
        <patternFill>
          <bgColor theme="9" tint="0.59996337778862885"/>
        </patternFill>
      </fill>
    </dxf>
    <dxf>
      <fill>
        <patternFill>
          <bgColor rgb="FF92D050"/>
        </patternFill>
      </fill>
    </dxf>
    <dxf>
      <fill>
        <patternFill patternType="solid">
          <fgColor auto="1"/>
          <bgColor rgb="FFFF5D5D"/>
        </patternFill>
      </fill>
    </dxf>
    <dxf>
      <fill>
        <patternFill>
          <bgColor rgb="FF92D050"/>
        </patternFill>
      </fill>
    </dxf>
    <dxf>
      <fill>
        <patternFill>
          <bgColor rgb="FFFFEB99"/>
        </patternFill>
      </fill>
    </dxf>
    <dxf>
      <fill>
        <patternFill>
          <bgColor theme="9" tint="0.59996337778862885"/>
        </patternFill>
      </fill>
    </dxf>
    <dxf>
      <fill>
        <patternFill>
          <bgColor theme="0" tint="-0.34998626667073579"/>
        </patternFill>
      </fill>
    </dxf>
    <dxf>
      <fill>
        <patternFill>
          <bgColor rgb="FFFFEB99"/>
        </patternFill>
      </fill>
    </dxf>
    <dxf>
      <fill>
        <patternFill patternType="solid">
          <fgColor auto="1"/>
          <bgColor rgb="FFFF5D5D"/>
        </patternFill>
      </fill>
    </dxf>
    <dxf>
      <fill>
        <patternFill>
          <bgColor rgb="FF92D050"/>
        </patternFill>
      </fill>
    </dxf>
    <dxf>
      <fill>
        <patternFill>
          <bgColor theme="9" tint="0.59996337778862885"/>
        </patternFill>
      </fill>
    </dxf>
    <dxf>
      <fill>
        <patternFill>
          <bgColor theme="0" tint="-0.34998626667073579"/>
        </patternFill>
      </fill>
    </dxf>
    <dxf>
      <fill>
        <patternFill>
          <bgColor theme="9" tint="0.59996337778862885"/>
        </patternFill>
      </fill>
    </dxf>
    <dxf>
      <fill>
        <patternFill>
          <bgColor rgb="FFFFEB99"/>
        </patternFill>
      </fill>
    </dxf>
    <dxf>
      <fill>
        <patternFill>
          <bgColor rgb="FF92D050"/>
        </patternFill>
      </fill>
    </dxf>
    <dxf>
      <fill>
        <patternFill patternType="solid">
          <fgColor auto="1"/>
          <bgColor rgb="FFFF5D5D"/>
        </patternFill>
      </fill>
    </dxf>
    <dxf>
      <fill>
        <patternFill>
          <bgColor theme="0" tint="-0.34998626667073579"/>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0" tint="-0.499984740745262"/>
        </patternFill>
      </fill>
    </dxf>
    <dxf>
      <font>
        <color auto="1"/>
      </font>
      <fill>
        <patternFill>
          <bgColor theme="9" tint="0.59996337778862885"/>
        </patternFill>
      </fill>
    </dxf>
    <dxf>
      <fill>
        <patternFill patternType="solid">
          <bgColor theme="9"/>
        </patternFill>
      </fill>
    </dxf>
    <dxf>
      <fill>
        <patternFill patternType="solid">
          <bgColor rgb="FFFF0000"/>
        </patternFill>
      </fill>
    </dxf>
    <dxf>
      <fill>
        <patternFill>
          <bgColor rgb="FFFFC000"/>
        </patternFill>
      </fill>
    </dxf>
    <dxf>
      <fill>
        <patternFill patternType="solid">
          <bgColor theme="9"/>
        </patternFill>
      </fill>
    </dxf>
    <dxf>
      <fill>
        <patternFill patternType="solid">
          <bgColor rgb="FFFF0000"/>
        </patternFill>
      </fill>
    </dxf>
    <dxf>
      <fill>
        <patternFill>
          <bgColor rgb="FFFFC000"/>
        </patternFill>
      </fill>
    </dxf>
    <dxf>
      <font>
        <color auto="1"/>
      </font>
      <fill>
        <patternFill>
          <bgColor theme="9" tint="0.59996337778862885"/>
        </patternFill>
      </fill>
    </dxf>
    <dxf>
      <font>
        <color auto="1"/>
      </font>
      <fill>
        <patternFill>
          <bgColor theme="9" tint="0.59996337778862885"/>
        </patternFill>
      </fill>
    </dxf>
    <dxf>
      <fill>
        <patternFill patternType="solid">
          <bgColor theme="9"/>
        </patternFill>
      </fill>
    </dxf>
    <dxf>
      <fill>
        <patternFill>
          <bgColor rgb="FFFFC000"/>
        </patternFill>
      </fill>
    </dxf>
    <dxf>
      <fill>
        <patternFill patternType="solid">
          <bgColor rgb="FFFF0000"/>
        </patternFill>
      </fill>
    </dxf>
    <dxf>
      <font>
        <color theme="9" tint="-0.499984740745262"/>
      </font>
      <fill>
        <patternFill>
          <bgColor theme="9" tint="0.59996337778862885"/>
        </patternFill>
      </fill>
    </dxf>
    <dxf>
      <fill>
        <patternFill patternType="solid">
          <bgColor theme="9"/>
        </patternFill>
      </fill>
    </dxf>
    <dxf>
      <fill>
        <patternFill patternType="solid">
          <bgColor rgb="FFFF0000"/>
        </patternFill>
      </fill>
    </dxf>
    <dxf>
      <fill>
        <patternFill patternType="solid">
          <bgColor rgb="FFFFC000"/>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ill>
        <patternFill patternType="solid">
          <bgColor rgb="FFFF0000"/>
        </patternFill>
      </fill>
    </dxf>
    <dxf>
      <fill>
        <patternFill>
          <bgColor rgb="FFFFC000"/>
        </patternFill>
      </fill>
    </dxf>
    <dxf>
      <fill>
        <patternFill patternType="solid">
          <bgColor theme="9"/>
        </patternFill>
      </fill>
    </dxf>
    <dxf>
      <font>
        <color auto="1"/>
      </font>
      <fill>
        <patternFill>
          <bgColor theme="9" tint="0.59996337778862885"/>
        </patternFill>
      </fill>
    </dxf>
    <dxf>
      <fill>
        <patternFill>
          <bgColor theme="0" tint="-0.34998626667073579"/>
        </patternFill>
      </fill>
    </dxf>
    <dxf>
      <fill>
        <patternFill patternType="solid">
          <fgColor auto="1"/>
          <bgColor rgb="FFFF5D5D"/>
        </patternFill>
      </fill>
    </dxf>
    <dxf>
      <fill>
        <patternFill>
          <bgColor rgb="FFFFEB99"/>
        </patternFill>
      </fill>
    </dxf>
    <dxf>
      <fill>
        <patternFill>
          <bgColor theme="9" tint="0.59996337778862885"/>
        </patternFill>
      </fill>
    </dxf>
    <dxf>
      <fill>
        <patternFill>
          <bgColor rgb="FF92D050"/>
        </patternFill>
      </fill>
    </dxf>
    <dxf>
      <fill>
        <patternFill>
          <bgColor theme="0" tint="-0.34998626667073579"/>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0" tint="-0.34998626667073579"/>
        </patternFill>
      </fill>
    </dxf>
    <dxf>
      <fill>
        <patternFill patternType="solid">
          <fgColor auto="1"/>
          <bgColor rgb="FFFF5D5D"/>
        </patternFill>
      </fill>
    </dxf>
    <dxf>
      <fill>
        <patternFill>
          <bgColor rgb="FF92D050"/>
        </patternFill>
      </fill>
    </dxf>
    <dxf>
      <fill>
        <patternFill>
          <bgColor theme="9" tint="0.59996337778862885"/>
        </patternFill>
      </fill>
    </dxf>
    <dxf>
      <fill>
        <patternFill>
          <bgColor rgb="FFFFEB99"/>
        </patternFill>
      </fill>
    </dxf>
    <dxf>
      <fill>
        <patternFill>
          <bgColor theme="0" tint="-0.499984740745262"/>
        </patternFill>
      </fill>
    </dxf>
    <dxf>
      <font>
        <color theme="9" tint="-0.499984740745262"/>
      </font>
      <fill>
        <patternFill>
          <bgColor theme="9" tint="0.59996337778862885"/>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bgColor rgb="FFC6EF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bgColor rgb="FFC6EF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C00000"/>
      </font>
      <numFmt numFmtId="2" formatCode="0.00"/>
      <fill>
        <patternFill patternType="solid">
          <fgColor theme="0"/>
          <bgColor rgb="FFFFC7CE"/>
        </patternFill>
      </fill>
    </dxf>
    <dxf>
      <font>
        <color rgb="FF006100"/>
      </font>
      <numFmt numFmtId="2" formatCode="0.00"/>
      <fill>
        <patternFill patternType="solid">
          <bgColor rgb="FFC6EF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auto="1"/>
      </font>
      <fill>
        <patternFill patternType="solid">
          <bgColor theme="0" tint="-4.9989318521683403E-2"/>
        </patternFill>
      </fill>
    </dxf>
    <dxf>
      <font>
        <color rgb="FFC00000"/>
      </font>
      <numFmt numFmtId="2" formatCode="0.00"/>
      <fill>
        <patternFill patternType="solid">
          <fgColor theme="0"/>
          <bgColor rgb="FFFFC7CE"/>
        </patternFill>
      </fill>
    </dxf>
    <dxf>
      <font>
        <color rgb="FF006100"/>
      </font>
      <numFmt numFmtId="2" formatCode="0.00"/>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auto="1"/>
      </font>
      <fill>
        <patternFill patternType="solid">
          <bgColor theme="0" tint="-4.9989318521683403E-2"/>
        </patternFill>
      </fill>
    </dxf>
    <dxf>
      <font>
        <color rgb="FFC80000"/>
      </font>
      <numFmt numFmtId="2" formatCode="0.00"/>
      <fill>
        <patternFill patternType="solid">
          <fgColor rgb="FFFFC7CE"/>
          <bgColor rgb="FFFFC7CE"/>
        </patternFill>
      </fill>
    </dxf>
    <dxf>
      <font>
        <color rgb="FF006100"/>
      </font>
      <numFmt numFmtId="2" formatCode="0.00"/>
      <fill>
        <patternFill patternType="solid">
          <bgColor rgb="FFC6EF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auto="1"/>
      </font>
      <fill>
        <patternFill patternType="solid">
          <bgColor theme="0" tint="-4.9989318521683403E-2"/>
        </patternFill>
      </fill>
    </dxf>
    <dxf>
      <font>
        <color rgb="FFC00000"/>
      </font>
      <numFmt numFmtId="2" formatCode="0.00"/>
      <fill>
        <patternFill patternType="solid">
          <fgColor theme="0"/>
          <bgColor rgb="FFFFC7CE"/>
        </patternFill>
      </fill>
    </dxf>
    <dxf>
      <font>
        <color rgb="FF006100"/>
      </font>
      <numFmt numFmtId="2" formatCode="0.00"/>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fill>
        <patternFill patternType="solid">
          <bgColor rgb="FFC6EF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numFmt numFmtId="2" formatCode="0.00"/>
      <fill>
        <patternFill patternType="solid">
          <bgColor rgb="FFC6EF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5" formatCode="0.0%"/>
      <fill>
        <patternFill>
          <bgColor rgb="FFC6EFCE"/>
        </patternFill>
      </fill>
    </dxf>
    <dxf>
      <font>
        <color theme="0" tint="-0.34998626667073579"/>
      </font>
      <fill>
        <patternFill>
          <bgColor theme="0" tint="-4.9989318521683403E-2"/>
        </patternFill>
      </fill>
    </dxf>
    <dxf>
      <font>
        <color rgb="FF9C0006"/>
      </font>
      <numFmt numFmtId="165" formatCode="0.0%"/>
      <fill>
        <patternFill>
          <bgColor rgb="FFFFC7CE"/>
        </patternFill>
      </fill>
    </dxf>
    <dxf>
      <font>
        <color rgb="FF006100"/>
      </font>
      <numFmt numFmtId="2" formatCode="0.00"/>
      <fill>
        <patternFill patternType="solid">
          <bgColor rgb="FFC6EFCE"/>
        </patternFill>
      </fill>
    </dxf>
    <dxf>
      <font>
        <color auto="1"/>
      </font>
      <fill>
        <patternFill patternType="solid">
          <bgColor theme="0" tint="-4.9989318521683403E-2"/>
        </patternFill>
      </fill>
    </dxf>
    <dxf>
      <font>
        <color rgb="FFC00000"/>
      </font>
      <numFmt numFmtId="2" formatCode="0.00"/>
      <fill>
        <patternFill patternType="solid">
          <fgColor theme="0"/>
          <bgColor rgb="FFFFC7CE"/>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rgb="FF006100"/>
      </font>
      <numFmt numFmtId="14" formatCode="0.00%"/>
      <fill>
        <patternFill patternType="solid">
          <bgColor rgb="FFC6EFCE"/>
        </patternFill>
      </fill>
    </dxf>
    <dxf>
      <font>
        <color auto="1"/>
      </font>
      <fill>
        <patternFill patternType="solid">
          <bgColor theme="0" tint="-4.9989318521683403E-2"/>
        </patternFill>
      </fill>
    </dxf>
    <dxf>
      <font>
        <color rgb="FFC00000"/>
      </font>
      <numFmt numFmtId="14" formatCode="0.00%"/>
      <fill>
        <patternFill patternType="solid">
          <fgColor theme="0"/>
          <bgColor rgb="FFFFC7CE"/>
        </patternFill>
      </fill>
    </dxf>
    <dxf>
      <font>
        <color theme="0" tint="-0.34998626667073579"/>
      </font>
      <fill>
        <patternFill>
          <bgColor theme="0" tint="-4.9989318521683403E-2"/>
        </patternFill>
      </fill>
    </dxf>
    <dxf>
      <font>
        <color rgb="FF006100"/>
      </font>
      <numFmt numFmtId="165" formatCode="0.0%"/>
      <fill>
        <patternFill>
          <bgColor rgb="FFC6EFCE"/>
        </patternFill>
      </fill>
    </dxf>
    <dxf>
      <font>
        <color rgb="FF9C0006"/>
      </font>
      <numFmt numFmtId="165" formatCode="0.0%"/>
      <fill>
        <patternFill>
          <bgColor rgb="FFFFC7CE"/>
        </patternFill>
      </fill>
    </dxf>
    <dxf>
      <font>
        <color auto="1"/>
      </font>
      <fill>
        <patternFill patternType="solid">
          <bgColor theme="0" tint="-4.9989318521683403E-2"/>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fill>
        <patternFill patternType="solid">
          <bgColor rgb="FFC6EF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numFmt numFmtId="165"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numFmt numFmtId="165"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C80000"/>
      </font>
      <numFmt numFmtId="0" formatCode="General"/>
      <fill>
        <patternFill patternType="solid">
          <fgColor rgb="FFFFC7CE"/>
          <bgColor rgb="FFFFC7CE"/>
        </patternFill>
      </fill>
    </dxf>
    <dxf>
      <font>
        <color rgb="FF006100"/>
      </font>
      <fill>
        <patternFill patternType="solid">
          <bgColor rgb="FFC6EF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C80000"/>
      </font>
      <numFmt numFmtId="1" formatCode="0"/>
      <fill>
        <patternFill patternType="solid">
          <fgColor rgb="FFFFC7CE"/>
          <bgColor rgb="FFFFC7CE"/>
        </patternFill>
      </fill>
    </dxf>
    <dxf>
      <font>
        <color rgb="FF006100"/>
      </font>
      <fill>
        <patternFill patternType="solid">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C80000"/>
      </font>
      <numFmt numFmtId="0" formatCode="General"/>
      <fill>
        <patternFill patternType="solid">
          <fgColor rgb="FFFFC7CE"/>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auto="1"/>
      </font>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auto="1"/>
      </font>
      <fill>
        <patternFill patternType="solid">
          <bgColor theme="0" tint="-4.9989318521683403E-2"/>
        </patternFill>
      </fill>
    </dxf>
    <dxf>
      <font>
        <color rgb="FFC00000"/>
      </font>
      <numFmt numFmtId="2" formatCode="0.00"/>
      <fill>
        <patternFill patternType="solid">
          <fgColor theme="0"/>
          <bgColor rgb="FFFFC7CE"/>
        </patternFill>
      </fill>
    </dxf>
    <dxf>
      <font>
        <color rgb="FF006100"/>
      </font>
      <numFmt numFmtId="2" formatCode="0.00"/>
      <fill>
        <patternFill patternType="solid">
          <bgColor rgb="FFC6EF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auto="1"/>
      </font>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auto="1"/>
      </font>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rgb="FF006100"/>
      </font>
      <fill>
        <patternFill patternType="solid">
          <bgColor rgb="FFC6EFCE"/>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C00000"/>
      </font>
      <numFmt numFmtId="2" formatCode="0.00"/>
      <fill>
        <patternFill patternType="solid">
          <fgColor theme="0"/>
          <bgColor rgb="FFFFC7CE"/>
        </patternFill>
      </fill>
    </dxf>
    <dxf>
      <font>
        <color rgb="FF006100"/>
      </font>
      <numFmt numFmtId="2" formatCode="0.00"/>
      <fill>
        <patternFill patternType="solid">
          <bgColor rgb="FFC6EFCE"/>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fill>
        <patternFill patternType="solid">
          <bgColor rgb="FFC6EFCE"/>
        </patternFill>
      </fill>
    </dxf>
    <dxf>
      <font>
        <color rgb="FF9C0006"/>
      </font>
      <numFmt numFmtId="165" formatCode="0.0%"/>
      <fill>
        <patternFill>
          <bgColor rgb="FFFFC7CE"/>
        </patternFill>
      </fill>
    </dxf>
    <dxf>
      <font>
        <color theme="0" tint="-0.34998626667073579"/>
      </font>
      <fill>
        <patternFill>
          <bgColor theme="0" tint="-4.9989318521683403E-2"/>
        </patternFill>
      </fill>
    </dxf>
    <dxf>
      <font>
        <color rgb="FF006100"/>
      </font>
      <numFmt numFmtId="165" formatCode="0.0%"/>
      <fill>
        <patternFill>
          <bgColor rgb="FFC6EFCE"/>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theme="0" tint="-0.34998626667073579"/>
      </font>
      <fill>
        <patternFill>
          <bgColor theme="0" tint="-4.9989318521683403E-2"/>
        </patternFill>
      </fill>
    </dxf>
    <dxf>
      <font>
        <color rgb="FF006100"/>
      </font>
      <numFmt numFmtId="165" formatCode="0.0%"/>
      <fill>
        <patternFill>
          <bgColor rgb="FFC6EFCE"/>
        </patternFill>
      </fill>
    </dxf>
    <dxf>
      <font>
        <color rgb="FF9C0006"/>
      </font>
      <numFmt numFmtId="165" formatCode="0.0%"/>
      <fill>
        <patternFill>
          <bgColor rgb="FFFFC7CE"/>
        </patternFill>
      </fill>
    </dxf>
    <dxf>
      <font>
        <color auto="1"/>
      </font>
      <fill>
        <patternFill patternType="solid">
          <bgColor theme="0" tint="-4.9989318521683403E-2"/>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rgb="FF006100"/>
      </font>
      <fill>
        <patternFill patternType="solid">
          <bgColor rgb="FFC6EFCE"/>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auto="1"/>
      </font>
      <numFmt numFmtId="165"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numFmt numFmtId="165" formatCode="0.0%"/>
      <fill>
        <patternFill patternType="solid">
          <bgColor theme="0" tint="-4.9989318521683403E-2"/>
        </patternFill>
      </fill>
    </dxf>
    <dxf>
      <font>
        <color rgb="FFC80000"/>
      </font>
      <numFmt numFmtId="1" formatCode="0"/>
      <fill>
        <patternFill patternType="solid">
          <fgColor rgb="FFFFC7CE"/>
          <bgColor rgb="FFFFC7CE"/>
        </patternFill>
      </fill>
    </dxf>
    <dxf>
      <font>
        <color rgb="FF006100"/>
      </font>
      <fill>
        <patternFill patternType="solid">
          <bgColor rgb="FFC6EF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C80000"/>
      </font>
      <numFmt numFmtId="1" formatCode="0"/>
      <fill>
        <patternFill patternType="solid">
          <fgColor rgb="FFFFC7CE"/>
          <bgColor rgb="FFFFC7CE"/>
        </patternFill>
      </fill>
    </dxf>
    <dxf>
      <font>
        <color rgb="FF006100"/>
      </font>
      <fill>
        <patternFill patternType="solid">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C80000"/>
      </font>
      <numFmt numFmtId="0" formatCode="General"/>
      <fill>
        <patternFill patternType="solid">
          <fgColor rgb="FFFFC7CE"/>
          <bgColor rgb="FFFFC7CE"/>
        </patternFill>
      </fill>
    </dxf>
    <dxf>
      <font>
        <color rgb="FF006100"/>
      </font>
      <fill>
        <patternFill patternType="solid">
          <bgColor rgb="FFC6EF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C80000"/>
      </font>
      <numFmt numFmtId="1" formatCode="0"/>
      <fill>
        <patternFill patternType="solid">
          <fgColor rgb="FFFFC7CE"/>
          <bgColor rgb="FFFFC7CE"/>
        </patternFill>
      </fill>
    </dxf>
    <dxf>
      <font>
        <color rgb="FF006100"/>
      </font>
      <fill>
        <patternFill patternType="solid">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C80000"/>
      </font>
      <numFmt numFmtId="0" formatCode="General"/>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patternType="solid">
          <bgColor rgb="FFC6EF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C00000"/>
      </font>
      <numFmt numFmtId="2" formatCode="0.00"/>
      <fill>
        <patternFill patternType="solid">
          <fgColor theme="0"/>
          <bgColor rgb="FFFFC7CE"/>
        </patternFill>
      </fill>
    </dxf>
    <dxf>
      <font>
        <color rgb="FF006100"/>
      </font>
      <numFmt numFmtId="2" formatCode="0.00"/>
      <fill>
        <patternFill patternType="solid">
          <bgColor rgb="FFC6EFCE"/>
        </patternFill>
      </fill>
    </dxf>
    <dxf>
      <font>
        <color auto="1"/>
      </font>
      <fill>
        <patternFill patternType="solid">
          <bgColor theme="0" tint="-4.9989318521683403E-2"/>
        </patternFill>
      </fill>
    </dxf>
    <dxf>
      <font>
        <color rgb="FF006100"/>
      </font>
      <fill>
        <patternFill patternType="solid">
          <bgColor rgb="FFC6EFCE"/>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auto="1"/>
      </font>
      <fill>
        <patternFill patternType="solid">
          <bgColor theme="0" tint="-4.9989318521683403E-2"/>
        </patternFill>
      </fill>
    </dxf>
    <dxf>
      <font>
        <color rgb="FF006100"/>
      </font>
      <numFmt numFmtId="2" formatCode="0.00"/>
      <fill>
        <patternFill patternType="solid">
          <bgColor rgb="FFC6EFCE"/>
        </patternFill>
      </fill>
    </dxf>
    <dxf>
      <font>
        <color rgb="FFC00000"/>
      </font>
      <numFmt numFmtId="2" formatCode="0.00"/>
      <fill>
        <patternFill patternType="solid">
          <fgColor theme="0"/>
          <bgColor rgb="FFFFC7CE"/>
        </patternFill>
      </fill>
    </dxf>
    <dxf>
      <font>
        <color rgb="FF9C0006"/>
      </font>
      <fill>
        <patternFill>
          <bgColor rgb="FFFFC7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C80000"/>
      </font>
      <numFmt numFmtId="2" formatCode="0.00"/>
      <fill>
        <patternFill patternType="solid">
          <fgColor rgb="FFFFC7CE"/>
          <bgColor rgb="FFFFC7CE"/>
        </patternFill>
      </fill>
    </dxf>
    <dxf>
      <font>
        <color rgb="FF006100"/>
      </font>
      <numFmt numFmtId="2" formatCode="0.00"/>
      <fill>
        <patternFill patternType="solid">
          <bgColor rgb="FFC6EFCE"/>
        </patternFill>
      </fill>
    </dxf>
    <dxf>
      <font>
        <color auto="1"/>
      </font>
      <numFmt numFmtId="2" formatCode="0.00"/>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rgb="FFC80000"/>
      </font>
      <numFmt numFmtId="2" formatCode="0.00"/>
      <fill>
        <patternFill patternType="solid">
          <fgColor rgb="FFFFC7CE"/>
          <bgColor rgb="FFFFC7CE"/>
        </patternFill>
      </fill>
    </dxf>
    <dxf>
      <font>
        <color rgb="FF006100"/>
      </font>
      <numFmt numFmtId="2" formatCode="0.00"/>
      <fill>
        <patternFill patternType="solid">
          <bgColor rgb="FFC6EF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auto="1"/>
      </font>
      <fill>
        <patternFill patternType="solid">
          <bgColor theme="0" tint="-4.9989318521683403E-2"/>
        </patternFill>
      </fill>
    </dxf>
    <dxf>
      <font>
        <color rgb="FFC00000"/>
      </font>
      <numFmt numFmtId="2" formatCode="0.00"/>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auto="1"/>
      </font>
      <fill>
        <patternFill patternType="solid">
          <bgColor theme="0" tint="-4.9989318521683403E-2"/>
        </patternFill>
      </fill>
    </dxf>
    <dxf>
      <font>
        <color rgb="FFC00000"/>
      </font>
      <numFmt numFmtId="2" formatCode="0.00"/>
      <fill>
        <patternFill patternType="solid">
          <fgColor theme="0"/>
          <bgColor rgb="FFFFC7CE"/>
        </patternFill>
      </fill>
    </dxf>
    <dxf>
      <font>
        <color rgb="FF006100"/>
      </font>
      <numFmt numFmtId="2" formatCode="0.00"/>
      <fill>
        <patternFill patternType="solid">
          <bgColor rgb="FFC6EFCE"/>
        </patternFill>
      </fill>
    </dxf>
    <dxf>
      <font>
        <color rgb="FF9C0006"/>
      </font>
      <fill>
        <patternFill>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006100"/>
      </font>
      <numFmt numFmtId="2" formatCode="0.00"/>
      <fill>
        <patternFill patternType="solid">
          <bgColor rgb="FFC6EFCE"/>
        </patternFill>
      </fill>
    </dxf>
    <dxf>
      <font>
        <color auto="1"/>
      </font>
      <fill>
        <patternFill patternType="solid">
          <bgColor theme="0" tint="-4.9989318521683403E-2"/>
        </patternFill>
      </fill>
    </dxf>
    <dxf>
      <font>
        <color rgb="FFC00000"/>
      </font>
      <numFmt numFmtId="2" formatCode="0.00"/>
      <fill>
        <patternFill patternType="solid">
          <fgColor theme="0"/>
          <bgColor rgb="FFFFC7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fill>
        <patternFill patternType="solid">
          <bgColor rgb="FFC6EFCE"/>
        </patternFill>
      </fill>
    </dxf>
    <dxf>
      <font>
        <color rgb="FF006100"/>
      </font>
      <numFmt numFmtId="165" formatCode="0.0%"/>
      <fill>
        <patternFill>
          <bgColor rgb="FFC6EFCE"/>
        </patternFill>
      </fill>
    </dxf>
    <dxf>
      <font>
        <color theme="0" tint="-0.34998626667073579"/>
      </font>
      <fill>
        <patternFill>
          <bgColor theme="0" tint="-4.9989318521683403E-2"/>
        </patternFill>
      </fill>
    </dxf>
    <dxf>
      <font>
        <color rgb="FF9C0006"/>
      </font>
      <numFmt numFmtId="165" formatCode="0.0%"/>
      <fill>
        <patternFill>
          <bgColor rgb="FFFFC7CE"/>
        </patternFill>
      </fill>
    </dxf>
    <dxf>
      <font>
        <color auto="1"/>
      </font>
      <fill>
        <patternFill patternType="solid">
          <bgColor theme="0" tint="-4.9989318521683403E-2"/>
        </patternFill>
      </fill>
    </dxf>
    <dxf>
      <font>
        <color rgb="FFC00000"/>
      </font>
      <numFmt numFmtId="2" formatCode="0.00"/>
      <fill>
        <patternFill patternType="solid">
          <fgColor theme="0"/>
          <bgColor rgb="FFFFC7CE"/>
        </patternFill>
      </fill>
    </dxf>
    <dxf>
      <font>
        <color rgb="FF006100"/>
      </font>
      <numFmt numFmtId="2" formatCode="0.00"/>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rgb="FFC00000"/>
      </font>
      <numFmt numFmtId="14" formatCode="0.00%"/>
      <fill>
        <patternFill patternType="solid">
          <fgColor theme="0"/>
          <bgColor rgb="FFFFC7CE"/>
        </patternFill>
      </fill>
    </dxf>
    <dxf>
      <font>
        <color rgb="FF006100"/>
      </font>
      <numFmt numFmtId="14" formatCode="0.00%"/>
      <fill>
        <patternFill patternType="solid">
          <bgColor rgb="FFC6EFCE"/>
        </patternFill>
      </fill>
    </dxf>
    <dxf>
      <font>
        <color auto="1"/>
      </font>
      <fill>
        <patternFill patternType="solid">
          <bgColor theme="0" tint="-4.9989318521683403E-2"/>
        </patternFill>
      </fill>
    </dxf>
    <dxf>
      <font>
        <color theme="0" tint="-0.34998626667073579"/>
      </font>
      <fill>
        <patternFill>
          <bgColor theme="0" tint="-4.9989318521683403E-2"/>
        </patternFill>
      </fill>
    </dxf>
    <dxf>
      <font>
        <color rgb="FF9C0006"/>
      </font>
      <numFmt numFmtId="165" formatCode="0.0%"/>
      <fill>
        <patternFill>
          <bgColor rgb="FFFFC7CE"/>
        </patternFill>
      </fill>
    </dxf>
    <dxf>
      <font>
        <color rgb="FF006100"/>
      </font>
      <numFmt numFmtId="165" formatCode="0.0%"/>
      <fill>
        <patternFill>
          <bgColor rgb="FFC6EFCE"/>
        </patternFill>
      </fill>
    </dxf>
    <dxf>
      <font>
        <color auto="1"/>
      </font>
      <fill>
        <patternFill patternType="solid">
          <bgColor theme="0" tint="-4.9989318521683403E-2"/>
        </patternFill>
      </fill>
    </dxf>
    <dxf>
      <font>
        <color rgb="FFC00000"/>
      </font>
      <numFmt numFmtId="165" formatCode="0.0%"/>
      <fill>
        <patternFill patternType="solid">
          <fgColor theme="0"/>
          <bgColor rgb="FFFFC7CE"/>
        </patternFill>
      </fill>
    </dxf>
    <dxf>
      <font>
        <color rgb="FF006100"/>
      </font>
      <numFmt numFmtId="165" formatCode="0.0%"/>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numFmt numFmtId="165" formatCode="0.0%"/>
      <fill>
        <patternFill patternType="solid">
          <bgColor theme="0" tint="-4.9989318521683403E-2"/>
        </patternFill>
      </fill>
    </dxf>
    <dxf>
      <font>
        <color rgb="FFC80000"/>
      </font>
      <numFmt numFmtId="1" formatCode="0"/>
      <fill>
        <patternFill patternType="solid">
          <fgColor rgb="FFFFC7CE"/>
          <bgColor rgb="FFFFC7CE"/>
        </patternFill>
      </fill>
    </dxf>
    <dxf>
      <font>
        <color rgb="FF006100"/>
      </font>
      <fill>
        <patternFill patternType="solid">
          <bgColor rgb="FFC6EF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00000"/>
      </font>
      <numFmt numFmtId="165" formatCode="0.0%"/>
      <fill>
        <patternFill patternType="solid">
          <fgColor theme="0"/>
          <bgColor rgb="FFFFC7CE"/>
        </patternFill>
      </fill>
    </dxf>
    <dxf>
      <font>
        <color auto="1"/>
      </font>
      <fill>
        <patternFill patternType="solid">
          <bgColor theme="0" tint="-4.9989318521683403E-2"/>
        </patternFill>
      </fill>
    </dxf>
    <dxf>
      <font>
        <color rgb="FFC80000"/>
      </font>
      <numFmt numFmtId="1" formatCode="0"/>
      <fill>
        <patternFill patternType="solid">
          <fgColor rgb="FFFFC7CE"/>
          <bgColor rgb="FFFFC7CE"/>
        </patternFill>
      </fill>
    </dxf>
    <dxf>
      <font>
        <color rgb="FF006100"/>
      </font>
      <fill>
        <patternFill patternType="solid">
          <bgColor rgb="FFC6EF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numFmt numFmtId="165"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C80000"/>
      </font>
      <numFmt numFmtId="0" formatCode="General"/>
      <fill>
        <patternFill patternType="solid">
          <fgColor rgb="FFFFC7CE"/>
          <bgColor rgb="FFFFC7CE"/>
        </patternFill>
      </fill>
    </dxf>
    <dxf>
      <font>
        <color rgb="FF006100"/>
      </font>
      <fill>
        <patternFill patternType="solid">
          <bgColor rgb="FFC6EF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C80000"/>
      </font>
      <numFmt numFmtId="1" formatCode="0"/>
      <fill>
        <patternFill patternType="solid">
          <fgColor rgb="FFFFC7CE"/>
          <bgColor rgb="FFFFC7CE"/>
        </patternFill>
      </fill>
    </dxf>
    <dxf>
      <font>
        <color rgb="FF006100"/>
      </font>
      <fill>
        <patternFill patternType="solid">
          <bgColor rgb="FFC6EF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C80000"/>
      </font>
      <numFmt numFmtId="0" formatCode="General"/>
      <fill>
        <patternFill patternType="solid">
          <fgColor rgb="FFFFC7CE"/>
          <bgColor rgb="FFFFC7CE"/>
        </patternFill>
      </fill>
    </dxf>
    <dxf>
      <font>
        <color rgb="FF006100"/>
      </font>
      <fill>
        <patternFill patternType="solid">
          <bgColor rgb="FFC6EFCE"/>
        </patternFill>
      </fill>
    </dxf>
    <dxf>
      <font>
        <color auto="1"/>
      </font>
      <fill>
        <patternFill patternType="solid">
          <bgColor theme="0" tint="-4.9989318521683403E-2"/>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theme="0"/>
          <bgColor rgb="FFFFC7CE"/>
        </patternFill>
      </fill>
    </dxf>
    <dxf>
      <font>
        <color auto="1"/>
      </font>
      <fill>
        <patternFill patternType="solid">
          <bgColor theme="0" tint="-4.9989318521683403E-2"/>
        </patternFill>
      </fill>
    </dxf>
    <dxf>
      <font>
        <color rgb="FFC80000"/>
      </font>
      <fill>
        <patternFill patternType="solid">
          <bgColor rgb="FFFFC7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auto="1"/>
      </font>
      <numFmt numFmtId="13" formatCode="0%"/>
      <fill>
        <patternFill patternType="solid">
          <bgColor theme="0" tint="-4.9989318521683403E-2"/>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auto="1"/>
      </font>
      <numFmt numFmtId="165" formatCode="0.0%"/>
      <fill>
        <patternFill patternType="solid">
          <bgColor theme="0" tint="-4.9989318521683403E-2"/>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numFmt numFmtId="1" formatCode="0"/>
      <fill>
        <patternFill patternType="solid">
          <bgColor theme="0" tint="-4.9989318521683403E-2"/>
        </patternFill>
      </fill>
    </dxf>
    <dxf>
      <font>
        <color rgb="FFC80000"/>
      </font>
      <numFmt numFmtId="1" formatCode="0"/>
      <fill>
        <patternFill patternType="solid">
          <fgColor rgb="FFFFC7CE"/>
          <bgColor rgb="FFFFC7CE"/>
        </patternFill>
      </fill>
    </dxf>
    <dxf>
      <font>
        <color rgb="FF006100"/>
      </font>
      <numFmt numFmtId="1" formatCode="0"/>
      <fill>
        <patternFill patternType="solid">
          <bgColor rgb="FFC6EFCE"/>
        </patternFill>
      </fill>
    </dxf>
    <dxf>
      <font>
        <color auto="1"/>
      </font>
      <numFmt numFmtId="165" formatCode="0.0%"/>
      <fill>
        <patternFill patternType="solid">
          <bgColor theme="0" tint="-4.9989318521683403E-2"/>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6500"/>
      </font>
      <fill>
        <patternFill patternType="solid">
          <bgColor rgb="FFFFEB9C"/>
        </patternFill>
      </fill>
    </dxf>
    <dxf>
      <font>
        <color rgb="FF9C0006"/>
      </font>
      <fill>
        <patternFill patternType="solid">
          <bgColor rgb="FFFFC7CE"/>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C80000"/>
      </font>
      <fill>
        <patternFill patternType="solid">
          <bgColor rgb="FFFFC7CE"/>
        </patternFill>
      </fill>
    </dxf>
    <dxf>
      <font>
        <color theme="7" tint="-0.24994659260841701"/>
      </font>
      <numFmt numFmtId="0" formatCode="General"/>
      <fill>
        <patternFill patternType="solid">
          <fgColor theme="0"/>
          <bgColor theme="7" tint="0.59996337778862885"/>
        </patternFill>
      </fill>
    </dxf>
    <dxf>
      <font>
        <color auto="1"/>
      </font>
      <numFmt numFmtId="13" formatCode="0%"/>
      <fill>
        <patternFill patternType="solid">
          <bgColor theme="0" tint="-4.9989318521683403E-2"/>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numFmt numFmtId="165" formatCode="0.0%"/>
      <fill>
        <patternFill patternType="solid">
          <bgColor theme="0" tint="-4.9989318521683403E-2"/>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rgb="FF006100"/>
      </font>
      <numFmt numFmtId="1" formatCode="0"/>
      <fill>
        <patternFill patternType="solid">
          <bgColor rgb="FFC6EFCE"/>
        </patternFill>
      </fill>
    </dxf>
    <dxf>
      <font>
        <color rgb="FFC80000"/>
      </font>
      <numFmt numFmtId="1" formatCode="0"/>
      <fill>
        <patternFill patternType="solid">
          <fgColor rgb="FFFFC7CE"/>
          <bgColor rgb="FFFFC7CE"/>
        </patternFill>
      </fill>
    </dxf>
    <dxf>
      <font>
        <color auto="1"/>
      </font>
      <numFmt numFmtId="1" formatCode="0"/>
      <fill>
        <patternFill patternType="solid">
          <bgColor theme="0" tint="-4.9989318521683403E-2"/>
        </patternFill>
      </fill>
    </dxf>
    <dxf>
      <font>
        <color auto="1"/>
      </font>
      <numFmt numFmtId="165" formatCode="0.0%"/>
      <fill>
        <patternFill patternType="solid">
          <bgColor theme="0" tint="-4.9989318521683403E-2"/>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bgColor rgb="FFC6EFCE"/>
        </patternFill>
      </fill>
    </dxf>
    <dxf>
      <font>
        <color rgb="FF9C6500"/>
      </font>
      <fill>
        <patternFill patternType="solid">
          <bgColor rgb="FFFFEB9C"/>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006100"/>
      </font>
      <fill>
        <patternFill patternType="solid">
          <bgColor rgb="FFC6EFCE"/>
        </patternFill>
      </fill>
    </dxf>
    <dxf>
      <font>
        <color rgb="FFC80000"/>
      </font>
      <fill>
        <patternFill patternType="solid">
          <bgColor rgb="FFFFC7CE"/>
        </patternFill>
      </fill>
    </dxf>
    <dxf>
      <font>
        <color theme="7" tint="-0.24994659260841701"/>
      </font>
      <numFmt numFmtId="0" formatCode="General"/>
      <fill>
        <patternFill patternType="solid">
          <fgColor theme="0"/>
          <bgColor theme="7" tint="0.59996337778862885"/>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auto="1"/>
      </font>
      <numFmt numFmtId="13" formatCode="0%"/>
      <fill>
        <patternFill patternType="solid">
          <bgColor theme="0" tint="-4.9989318521683403E-2"/>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auto="1"/>
      </font>
      <numFmt numFmtId="165" formatCode="0.0%"/>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165" formatCode="0.0%"/>
      <fill>
        <patternFill patternType="solid">
          <bgColor rgb="FFC6EFCE"/>
        </patternFill>
      </fill>
    </dxf>
    <dxf>
      <font>
        <color rgb="FFC80000"/>
      </font>
      <numFmt numFmtId="165" formatCode="0.0%"/>
      <fill>
        <patternFill patternType="solid">
          <fgColor rgb="FFFFC7CE"/>
          <bgColor rgb="FFFFC7CE"/>
        </patternFill>
      </fill>
    </dxf>
    <dxf>
      <font>
        <color auto="1"/>
      </font>
      <fill>
        <patternFill patternType="solid">
          <bgColor theme="0" tint="-4.9989318521683403E-2"/>
        </patternFill>
      </fill>
    </dxf>
    <dxf>
      <font>
        <color rgb="FFC80000"/>
      </font>
      <numFmt numFmtId="165" formatCode="0.0%"/>
      <fill>
        <patternFill patternType="solid">
          <fgColor rgb="FFFFC7CE"/>
          <bgColor rgb="FFFFC7CE"/>
        </patternFill>
      </fill>
    </dxf>
    <dxf>
      <font>
        <color rgb="FF006100"/>
      </font>
      <numFmt numFmtId="165" formatCode="0.0%"/>
      <fill>
        <patternFill patternType="solid">
          <bgColor rgb="FFC6EFCE"/>
        </patternFill>
      </fill>
    </dxf>
    <dxf>
      <font>
        <color rgb="FFC80000"/>
      </font>
      <numFmt numFmtId="1" formatCode="0"/>
      <fill>
        <patternFill patternType="solid">
          <fgColor rgb="FFFFC7CE"/>
          <bgColor rgb="FFFFC7CE"/>
        </patternFill>
      </fill>
    </dxf>
    <dxf>
      <font>
        <color auto="1"/>
      </font>
      <numFmt numFmtId="1" formatCode="0"/>
      <fill>
        <patternFill patternType="solid">
          <bgColor theme="0" tint="-4.9989318521683403E-2"/>
        </patternFill>
      </fill>
    </dxf>
    <dxf>
      <font>
        <color rgb="FF006100"/>
      </font>
      <numFmt numFmtId="1" formatCode="0"/>
      <fill>
        <patternFill patternType="solid">
          <bgColor rgb="FFC6EFCE"/>
        </patternFill>
      </fill>
    </dxf>
    <dxf>
      <font>
        <color auto="1"/>
      </font>
      <numFmt numFmtId="165" formatCode="0.0%"/>
      <fill>
        <patternFill patternType="solid">
          <bgColor theme="0" tint="-4.9989318521683403E-2"/>
        </patternFill>
      </fill>
    </dxf>
  </dxfs>
  <tableStyles count="0" defaultTableStyle="TableStyleMedium2" defaultPivotStyle="PivotStyleLight16"/>
  <colors>
    <mruColors>
      <color rgb="FFC80000"/>
      <color rgb="FFC39BE1"/>
      <color rgb="FFF0B2A8"/>
      <color rgb="FFFFC7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90486</xdr:colOff>
      <xdr:row>1</xdr:row>
      <xdr:rowOff>226221</xdr:rowOff>
    </xdr:from>
    <xdr:to>
      <xdr:col>3</xdr:col>
      <xdr:colOff>1657349</xdr:colOff>
      <xdr:row>3</xdr:row>
      <xdr:rowOff>79321</xdr:rowOff>
    </xdr:to>
    <xdr:pic>
      <xdr:nvPicPr>
        <xdr:cNvPr id="2" name="Imagen 3" descr="logo300-0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661986" y="426246"/>
          <a:ext cx="2252663" cy="48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secretaria.uvigo.gal/uv/web/transparencia/informe/show/5/51/64"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secretaria.uvigo.gal/uv/web/transparencia/informe/show/5/51/64"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secretaria.uvigo.gal/uv/web/transparencia/informe/show/5/51/64"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B1:H22"/>
  <sheetViews>
    <sheetView topLeftCell="A5" workbookViewId="0">
      <selection activeCell="C5" sqref="C5:G5"/>
    </sheetView>
  </sheetViews>
  <sheetFormatPr baseColWidth="10" defaultRowHeight="15"/>
  <cols>
    <col min="1" max="1" width="7.7109375" customWidth="1"/>
    <col min="2" max="2" width="8.42578125" customWidth="1"/>
    <col min="3" max="3" width="10.28515625" customWidth="1"/>
    <col min="4" max="4" width="45.28515625" customWidth="1"/>
    <col min="5" max="5" width="13.28515625" customWidth="1"/>
    <col min="6" max="6" width="51.28515625" bestFit="1" customWidth="1"/>
    <col min="7" max="7" width="20.42578125" bestFit="1" customWidth="1"/>
    <col min="8" max="8" width="10.42578125" customWidth="1"/>
  </cols>
  <sheetData>
    <row r="1" spans="2:8" ht="15.75" thickBot="1"/>
    <row r="2" spans="2:8" ht="21" customHeight="1">
      <c r="B2" s="112"/>
      <c r="C2" s="113"/>
      <c r="D2" s="113"/>
      <c r="E2" s="113"/>
      <c r="F2" s="113"/>
      <c r="G2" s="113"/>
      <c r="H2" s="114"/>
    </row>
    <row r="3" spans="2:8" ht="28.5" customHeight="1">
      <c r="B3" s="115"/>
      <c r="C3" s="116"/>
      <c r="D3" s="116"/>
      <c r="E3" s="116"/>
      <c r="F3" s="117"/>
      <c r="G3" s="137" t="s">
        <v>231</v>
      </c>
      <c r="H3" s="136"/>
    </row>
    <row r="4" spans="2:8" ht="27.75">
      <c r="B4" s="115"/>
      <c r="C4" s="117"/>
      <c r="D4" s="116"/>
      <c r="E4" s="116"/>
      <c r="F4" s="117"/>
      <c r="G4" s="118"/>
      <c r="H4" s="119"/>
    </row>
    <row r="5" spans="2:8" ht="28.5">
      <c r="B5" s="115"/>
      <c r="C5" s="480" t="s">
        <v>237</v>
      </c>
      <c r="D5" s="481"/>
      <c r="E5" s="481"/>
      <c r="F5" s="481"/>
      <c r="G5" s="482"/>
      <c r="H5" s="119"/>
    </row>
    <row r="6" spans="2:8" ht="28.5">
      <c r="B6" s="120"/>
      <c r="C6" s="121"/>
      <c r="D6" s="122"/>
      <c r="E6" s="121"/>
      <c r="F6" s="121"/>
      <c r="G6" s="123"/>
      <c r="H6" s="119"/>
    </row>
    <row r="7" spans="2:8" ht="27.75">
      <c r="B7" s="120"/>
      <c r="C7" s="483" t="s">
        <v>236</v>
      </c>
      <c r="D7" s="483"/>
      <c r="E7" s="483"/>
      <c r="F7" s="483"/>
      <c r="G7" s="483"/>
      <c r="H7" s="119"/>
    </row>
    <row r="8" spans="2:8" ht="28.5">
      <c r="B8" s="120"/>
      <c r="C8" s="124"/>
      <c r="D8" s="125"/>
      <c r="E8" s="175" t="s">
        <v>439</v>
      </c>
      <c r="F8" s="125"/>
      <c r="G8" s="126"/>
      <c r="H8" s="119"/>
    </row>
    <row r="9" spans="2:8" ht="28.5">
      <c r="B9" s="120"/>
      <c r="C9" s="125" t="s">
        <v>232</v>
      </c>
      <c r="D9" s="125"/>
      <c r="E9" s="145"/>
      <c r="F9" s="125"/>
      <c r="G9" s="126"/>
      <c r="H9" s="119"/>
    </row>
    <row r="10" spans="2:8" ht="28.5">
      <c r="B10" s="120"/>
      <c r="C10" s="125"/>
      <c r="D10" s="158" t="s">
        <v>244</v>
      </c>
      <c r="E10" s="125"/>
      <c r="F10" s="158" t="s">
        <v>245</v>
      </c>
      <c r="G10" s="126"/>
      <c r="H10" s="119"/>
    </row>
    <row r="11" spans="2:8" ht="23.25">
      <c r="B11" s="120"/>
      <c r="C11" s="138"/>
      <c r="D11" s="156" t="s">
        <v>235</v>
      </c>
      <c r="E11" s="157"/>
      <c r="F11" s="156" t="s">
        <v>233</v>
      </c>
      <c r="G11" s="139"/>
      <c r="H11" s="129"/>
    </row>
    <row r="12" spans="2:8" ht="24" customHeight="1">
      <c r="B12" s="120"/>
      <c r="C12" s="138"/>
      <c r="D12" s="156" t="str">
        <f>+"Anexos do "&amp;Centro!F4</f>
        <v>Anexos do Curso 2023-2024</v>
      </c>
      <c r="E12" s="157"/>
      <c r="F12" s="156" t="s">
        <v>234</v>
      </c>
      <c r="G12" s="139"/>
      <c r="H12" s="129"/>
    </row>
    <row r="13" spans="2:8" ht="24" customHeight="1">
      <c r="B13" s="120"/>
      <c r="C13" s="138"/>
      <c r="D13" s="156" t="str">
        <f>+"Anexos do "&amp;Centro!J4</f>
        <v>Anexos do Curso 2024-2025</v>
      </c>
      <c r="E13" s="156"/>
      <c r="F13" s="156"/>
      <c r="G13" s="128"/>
      <c r="H13" s="129"/>
    </row>
    <row r="14" spans="2:8" ht="24" customHeight="1">
      <c r="B14" s="120"/>
      <c r="C14" s="138"/>
      <c r="D14" s="156" t="str">
        <f>+"Anexos do "&amp;Centro!N4</f>
        <v>Anexos do Curso 2025-2026</v>
      </c>
      <c r="E14" s="156"/>
      <c r="F14" s="156"/>
      <c r="H14" s="129"/>
    </row>
    <row r="15" spans="2:8" ht="24" customHeight="1">
      <c r="B15" s="120"/>
      <c r="C15" s="138"/>
      <c r="D15" s="139"/>
      <c r="E15" s="139"/>
      <c r="F15" s="156"/>
      <c r="G15" s="128"/>
      <c r="H15" s="129"/>
    </row>
    <row r="16" spans="2:8" ht="28.5">
      <c r="B16" s="115"/>
      <c r="C16" s="140"/>
      <c r="D16" s="156" t="s">
        <v>239</v>
      </c>
      <c r="E16" s="139"/>
      <c r="F16" s="139"/>
      <c r="G16" s="128"/>
      <c r="H16" s="119"/>
    </row>
    <row r="17" spans="2:8" ht="28.5">
      <c r="B17" s="115"/>
      <c r="C17" s="140"/>
      <c r="D17" s="139"/>
      <c r="E17" s="139"/>
      <c r="F17" s="139"/>
      <c r="G17" s="128"/>
      <c r="H17" s="119"/>
    </row>
    <row r="18" spans="2:8" ht="28.5">
      <c r="B18" s="115"/>
      <c r="C18" s="140"/>
      <c r="D18" s="139"/>
      <c r="E18" s="139"/>
      <c r="F18" s="139"/>
      <c r="G18" s="128"/>
      <c r="H18" s="119"/>
    </row>
    <row r="19" spans="2:8" ht="28.5">
      <c r="B19" s="115"/>
      <c r="C19" s="140"/>
      <c r="D19" s="139"/>
      <c r="E19" s="139"/>
      <c r="F19" s="139"/>
      <c r="G19" s="128"/>
      <c r="H19" s="119"/>
    </row>
    <row r="20" spans="2:8" ht="28.5">
      <c r="B20" s="115"/>
      <c r="C20" s="126"/>
      <c r="D20" s="127"/>
      <c r="E20" s="127"/>
      <c r="F20" s="127"/>
      <c r="G20" s="130" t="s">
        <v>460</v>
      </c>
      <c r="H20" s="119"/>
    </row>
    <row r="21" spans="2:8" ht="29.25" thickBot="1">
      <c r="B21" s="131" t="s">
        <v>440</v>
      </c>
      <c r="C21" s="132"/>
      <c r="D21" s="132"/>
      <c r="E21" s="132"/>
      <c r="F21" s="132"/>
      <c r="G21" s="132"/>
      <c r="H21" s="133"/>
    </row>
    <row r="22" spans="2:8" ht="27.75">
      <c r="B22" s="134"/>
      <c r="C22" s="134"/>
      <c r="D22" s="134"/>
      <c r="E22" s="134"/>
      <c r="F22" s="134"/>
      <c r="G22" s="134"/>
      <c r="H22" s="135"/>
    </row>
  </sheetData>
  <mergeCells count="2">
    <mergeCell ref="C5:G5"/>
    <mergeCell ref="C7:G7"/>
  </mergeCells>
  <hyperlinks>
    <hyperlink ref="F11" location="Resumo!A1" display="Resumo dos Resultados" xr:uid="{00000000-0004-0000-0000-000000000000}"/>
    <hyperlink ref="F12" location="Procedementos!A1" display="Resultados por procedementos" xr:uid="{00000000-0004-0000-0000-000001000000}"/>
    <hyperlink ref="D11" location="Centro!A1" display="Indicadores de Centro" xr:uid="{00000000-0004-0000-0000-000002000000}"/>
    <hyperlink ref="D16" location="GEnxFor!A1" display="Indicadores de Grao en Enxeñaría Forestal" xr:uid="{00000000-0004-0000-0000-000003000000}"/>
    <hyperlink ref="D12" location="'Anexos 1'!A1" display="'Anexos 1'!A1" xr:uid="{00000000-0004-0000-0000-000004000000}"/>
    <hyperlink ref="D13" location="'Anexos 1'!A1" display="'Anexos 1'!A1" xr:uid="{00000000-0004-0000-0000-000005000000}"/>
    <hyperlink ref="D14" location="'Anexos 1'!A1" display="'Anexos 1'!A1" xr:uid="{00000000-0004-0000-0000-000006000000}"/>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A1:P53"/>
  <sheetViews>
    <sheetView zoomScale="90" zoomScaleNormal="90" workbookViewId="0">
      <pane xSplit="4" ySplit="6" topLeftCell="H40" activePane="bottomRight" state="frozen"/>
      <selection pane="topRight" activeCell="E1" sqref="E1"/>
      <selection pane="bottomLeft" activeCell="A7" sqref="A7"/>
      <selection pane="bottomRight" activeCell="C54" sqref="C54"/>
    </sheetView>
  </sheetViews>
  <sheetFormatPr baseColWidth="10" defaultColWidth="11.42578125" defaultRowHeight="15"/>
  <cols>
    <col min="1" max="1" width="5.7109375" style="3" customWidth="1"/>
    <col min="2" max="2" width="33.42578125" style="1" customWidth="1"/>
    <col min="3" max="3" width="35.42578125" style="1" customWidth="1"/>
    <col min="4" max="4" width="63.140625" style="1" customWidth="1"/>
    <col min="5" max="5" width="13" style="1" customWidth="1"/>
    <col min="6" max="6" width="12.7109375" style="3" customWidth="1"/>
    <col min="7" max="7" width="12.7109375" style="19" customWidth="1"/>
    <col min="8" max="8" width="26.7109375" style="1" customWidth="1"/>
    <col min="9" max="9" width="2.42578125" style="2" customWidth="1"/>
    <col min="10" max="11" width="12.7109375" style="2" customWidth="1"/>
    <col min="12" max="12" width="26.7109375" style="2" customWidth="1"/>
    <col min="13" max="13" width="2" style="2" customWidth="1"/>
    <col min="14" max="14" width="11.42578125" style="2"/>
    <col min="15" max="15" width="12.7109375" style="2" bestFit="1" customWidth="1"/>
    <col min="16" max="16" width="26.7109375" style="2" customWidth="1"/>
    <col min="17" max="16384" width="11.42578125" style="2"/>
  </cols>
  <sheetData>
    <row r="1" spans="1:16" ht="15.75" thickBot="1">
      <c r="G1" s="20"/>
    </row>
    <row r="2" spans="1:16" s="1" customFormat="1" ht="29.25" customHeight="1" thickBot="1">
      <c r="A2" s="476" t="s">
        <v>438</v>
      </c>
      <c r="B2" s="477"/>
      <c r="C2" s="477"/>
      <c r="D2" s="477"/>
      <c r="E2" s="477"/>
      <c r="F2" s="477"/>
      <c r="G2" s="477"/>
      <c r="H2" s="478"/>
    </row>
    <row r="3" spans="1:16" s="1" customFormat="1" ht="12.75" customHeight="1" thickBot="1">
      <c r="A3" s="46"/>
      <c r="B3" s="46"/>
      <c r="C3" s="46"/>
      <c r="D3" s="46"/>
      <c r="E3" s="46"/>
      <c r="F3" s="25"/>
      <c r="G3" s="46"/>
      <c r="H3" s="46"/>
    </row>
    <row r="4" spans="1:16" ht="36.75" customHeight="1" thickBot="1">
      <c r="A4" s="474" t="s">
        <v>152</v>
      </c>
      <c r="B4" s="475"/>
      <c r="C4" s="177" t="s">
        <v>94</v>
      </c>
      <c r="D4" s="176"/>
      <c r="E4" s="176" t="s">
        <v>461</v>
      </c>
      <c r="F4" s="471" t="s">
        <v>435</v>
      </c>
      <c r="G4" s="472"/>
      <c r="H4" s="473"/>
      <c r="J4" s="471" t="s">
        <v>436</v>
      </c>
      <c r="K4" s="472"/>
      <c r="L4" s="473"/>
      <c r="N4" s="471" t="s">
        <v>437</v>
      </c>
      <c r="O4" s="472"/>
      <c r="P4" s="473"/>
    </row>
    <row r="5" spans="1:16" ht="36" customHeight="1" thickBot="1">
      <c r="A5" s="187" t="s">
        <v>153</v>
      </c>
      <c r="B5" s="187" t="s">
        <v>85</v>
      </c>
      <c r="C5" s="187" t="s">
        <v>95</v>
      </c>
      <c r="D5" s="259" t="s">
        <v>164</v>
      </c>
      <c r="E5" s="259" t="s">
        <v>462</v>
      </c>
      <c r="F5" s="187" t="s">
        <v>1</v>
      </c>
      <c r="G5" s="187" t="s">
        <v>2</v>
      </c>
      <c r="H5" s="21" t="s">
        <v>243</v>
      </c>
      <c r="J5" s="187" t="s">
        <v>1</v>
      </c>
      <c r="K5" s="187" t="s">
        <v>2</v>
      </c>
      <c r="L5" s="21" t="s">
        <v>243</v>
      </c>
      <c r="N5" s="187" t="s">
        <v>1</v>
      </c>
      <c r="O5" s="187" t="s">
        <v>2</v>
      </c>
      <c r="P5" s="21" t="s">
        <v>243</v>
      </c>
    </row>
    <row r="6" spans="1:16" s="52" customFormat="1" ht="18.75" customHeight="1">
      <c r="A6" s="30" t="s">
        <v>0</v>
      </c>
      <c r="B6" s="31"/>
      <c r="C6" s="31"/>
      <c r="D6" s="260"/>
      <c r="E6" s="260"/>
      <c r="F6" s="178">
        <f>+COUNTIF(H$7:H$37,"meta Conseguida")+COUNTIF(H$7:H$37,"meta Non Conseguida")</f>
        <v>14</v>
      </c>
      <c r="G6" s="178">
        <f>+COUNTIF(H$7:H$37,"meta Conseguida")</f>
        <v>10</v>
      </c>
      <c r="H6" s="179">
        <f>+IFERROR(G6/F6,0)</f>
        <v>0.7142857142857143</v>
      </c>
      <c r="I6" s="180"/>
      <c r="J6" s="178">
        <f>+COUNTIF(L$7:L$37,"meta Conseguida")+COUNTIF(L$7:L$37,"meta Non Conseguida")</f>
        <v>4</v>
      </c>
      <c r="K6" s="178">
        <f>+COUNTIF(L$7:L$37,"meta Conseguida")</f>
        <v>3</v>
      </c>
      <c r="L6" s="179">
        <f>+IFERROR(K6/J6,0)</f>
        <v>0.75</v>
      </c>
      <c r="N6" s="178">
        <f>+COUNTIF(P$7:P$37,"meta Conseguida")+COUNTIF(P$7:P$37,"meta Non Conseguida")</f>
        <v>0</v>
      </c>
      <c r="O6" s="178">
        <f>+COUNTIF(P$7:P$37,"meta Conseguida")</f>
        <v>0</v>
      </c>
      <c r="P6" s="179">
        <f>+IFERROR(O6/N6,0)</f>
        <v>0</v>
      </c>
    </row>
    <row r="7" spans="1:16" ht="63.75">
      <c r="A7" s="47" t="s">
        <v>6</v>
      </c>
      <c r="B7" s="92" t="s">
        <v>183</v>
      </c>
      <c r="C7" s="162" t="s">
        <v>9</v>
      </c>
      <c r="D7" s="261" t="s">
        <v>342</v>
      </c>
      <c r="E7" s="365">
        <v>4</v>
      </c>
      <c r="F7" s="236">
        <v>0.33</v>
      </c>
      <c r="G7" s="237">
        <v>0.64237668161435002</v>
      </c>
      <c r="H7" s="90" t="str">
        <f>+IF(ISBLANK(G7),"Introducir Resultado","Resultado Introducido")</f>
        <v>Resultado Introducido</v>
      </c>
      <c r="I7" s="214"/>
      <c r="J7" s="236">
        <v>0.33</v>
      </c>
      <c r="K7" s="237"/>
      <c r="L7" s="90" t="str">
        <f>+IF(ISBLANK(K7),"Introducir Resultado","Resultado Introducido")</f>
        <v>Introducir Resultado</v>
      </c>
      <c r="N7" s="256" t="s">
        <v>173</v>
      </c>
      <c r="O7" s="237"/>
      <c r="P7" s="90" t="str">
        <f>+IF(ISBLANK(O7),"Introducir Resultado","Resultado Introducido")</f>
        <v>Introducir Resultado</v>
      </c>
    </row>
    <row r="8" spans="1:16" ht="18.75" customHeight="1">
      <c r="A8" s="91"/>
      <c r="B8" s="22"/>
      <c r="C8" s="22"/>
      <c r="D8" s="262"/>
      <c r="E8" s="262"/>
      <c r="F8" s="238"/>
      <c r="G8" s="239"/>
      <c r="H8" s="26"/>
      <c r="J8" s="238"/>
      <c r="K8" s="239"/>
      <c r="L8" s="26"/>
      <c r="N8" s="257"/>
      <c r="O8" s="257"/>
    </row>
    <row r="9" spans="1:16" s="52" customFormat="1" ht="18.75">
      <c r="A9" s="35" t="s">
        <v>19</v>
      </c>
      <c r="B9" s="36"/>
      <c r="C9" s="36"/>
      <c r="D9" s="263"/>
      <c r="E9" s="263"/>
      <c r="F9" s="240"/>
      <c r="G9" s="240"/>
      <c r="H9" s="38"/>
      <c r="J9" s="240"/>
      <c r="K9" s="240"/>
      <c r="L9" s="38"/>
      <c r="N9" s="240"/>
      <c r="O9" s="240"/>
      <c r="P9" s="38"/>
    </row>
    <row r="10" spans="1:16" ht="63.75">
      <c r="A10" s="376" t="s">
        <v>143</v>
      </c>
      <c r="B10" s="377" t="s">
        <v>263</v>
      </c>
      <c r="C10" s="378" t="s">
        <v>26</v>
      </c>
      <c r="D10" s="379" t="s">
        <v>324</v>
      </c>
      <c r="E10" s="366">
        <v>3</v>
      </c>
      <c r="F10" s="241">
        <v>2</v>
      </c>
      <c r="G10" s="242">
        <v>1</v>
      </c>
      <c r="H10" s="374" t="str">
        <f>+IF(AND(ISBLANK(F10),ISBLANK(G10)),"Introducir Meta e Resultado",IF(ISBLANK(F10),"Indicador Sen Meta",IF(ISBLANK(G10),"Introducir Resultado",IF(G10&lt;=F10,"Meta Conseguida","Meta Non Conseguida"))))</f>
        <v>Meta Conseguida</v>
      </c>
      <c r="I10" s="375"/>
      <c r="J10" s="241">
        <v>2</v>
      </c>
      <c r="K10" s="242"/>
      <c r="L10" s="374" t="str">
        <f>+IF(AND(ISBLANK(J10),ISBLANK(K10)),"Introducir Meta e Resultado",IF(ISBLANK(J10),"Indicador Sen Meta",IF(ISBLANK(K10),"Introducir Resultado",IF(K10&lt;=J10,"Meta Conseguida","Meta Non Conseguida"))))</f>
        <v>Introducir Resultado</v>
      </c>
      <c r="N10" s="241"/>
      <c r="O10" s="242"/>
      <c r="P10" s="374" t="str">
        <f>+IF(AND(ISBLANK(N10),ISBLANK(O10)),"Introducir Meta e Resultado",IF(ISBLANK(N10),"Indicador Sen Meta",IF(ISBLANK(O10),"Introducir Resultado",IF(O10&lt;=N10,"Meta Conseguida","Meta Non Conseguida"))))</f>
        <v>Introducir Meta e Resultado</v>
      </c>
    </row>
    <row r="11" spans="1:16" ht="63.75">
      <c r="A11" s="380" t="s">
        <v>144</v>
      </c>
      <c r="B11" s="381" t="s">
        <v>264</v>
      </c>
      <c r="C11" s="382" t="s">
        <v>27</v>
      </c>
      <c r="D11" s="383" t="s">
        <v>325</v>
      </c>
      <c r="E11" s="367">
        <v>1</v>
      </c>
      <c r="F11" s="243">
        <v>1</v>
      </c>
      <c r="G11" s="244">
        <v>1</v>
      </c>
      <c r="H11" s="361" t="str">
        <f>+IF(AND(ISBLANK(F11),ISBLANK(G11)),"Introducir Meta e Resultado",IF(ISBLANK(F11),"Indicador Sen Meta",IF(ISBLANK(G11),"Introducir Resultado",IF(G11&gt;=F11,"Meta Conseguida","Meta Non Conseguida"))))</f>
        <v>Meta Conseguida</v>
      </c>
      <c r="J11" s="243">
        <v>1</v>
      </c>
      <c r="K11" s="244"/>
      <c r="L11" s="361" t="str">
        <f>+IF(AND(ISBLANK(J11),ISBLANK(K11)),"Introducir Meta e Resultado",IF(ISBLANK(J11),"Indicador Sen Meta",IF(ISBLANK(K11),"Introducir Resultado",IF(K11&gt;=J11,"Meta Conseguida","Meta Non Conseguida"))))</f>
        <v>Introducir Resultado</v>
      </c>
      <c r="N11" s="243"/>
      <c r="O11" s="244"/>
      <c r="P11" s="361" t="str">
        <f>+IF(AND(ISBLANK(N11),ISBLANK(O11)),"Introducir Meta e Resultado",IF(ISBLANK(N11),"Indicador Sen Meta",IF(ISBLANK(O11),"Introducir Resultado",IF(O11&gt;=N11,"Meta Conseguida","Meta Non Conseguida"))))</f>
        <v>Introducir Meta e Resultado</v>
      </c>
    </row>
    <row r="12" spans="1:16" ht="38.25">
      <c r="A12" s="380" t="s">
        <v>265</v>
      </c>
      <c r="B12" s="381" t="s">
        <v>266</v>
      </c>
      <c r="C12" s="382" t="s">
        <v>27</v>
      </c>
      <c r="D12" s="383" t="s">
        <v>326</v>
      </c>
      <c r="E12" s="368">
        <v>1</v>
      </c>
      <c r="F12" s="245">
        <v>1</v>
      </c>
      <c r="G12" s="246">
        <v>1</v>
      </c>
      <c r="H12" s="85" t="str">
        <f t="shared" ref="H12:H14" si="0">+IF(ISBLANK(G12),"Introducir Resultado","Resultado Introducido")</f>
        <v>Resultado Introducido</v>
      </c>
      <c r="J12" s="245">
        <v>1</v>
      </c>
      <c r="K12" s="246"/>
      <c r="L12" s="85" t="str">
        <f t="shared" ref="L12:L14" si="1">+IF(ISBLANK(K12),"Introducir Resultado","Resultado Introducido")</f>
        <v>Introducir Resultado</v>
      </c>
      <c r="N12" s="245" t="s">
        <v>173</v>
      </c>
      <c r="O12" s="246"/>
      <c r="P12" s="85" t="str">
        <f t="shared" ref="P12:P14" si="2">+IF(ISBLANK(O12),"Introducir Resultado","Resultado Introducido")</f>
        <v>Introducir Resultado</v>
      </c>
    </row>
    <row r="13" spans="1:16" ht="38.25">
      <c r="A13" s="380" t="s">
        <v>267</v>
      </c>
      <c r="B13" s="381" t="s">
        <v>268</v>
      </c>
      <c r="C13" s="382" t="s">
        <v>27</v>
      </c>
      <c r="D13" s="383" t="s">
        <v>327</v>
      </c>
      <c r="E13" s="368">
        <v>1</v>
      </c>
      <c r="F13" s="245">
        <v>1</v>
      </c>
      <c r="G13" s="246">
        <v>1</v>
      </c>
      <c r="H13" s="85" t="str">
        <f t="shared" si="0"/>
        <v>Resultado Introducido</v>
      </c>
      <c r="J13" s="245">
        <v>1</v>
      </c>
      <c r="K13" s="246"/>
      <c r="L13" s="85" t="str">
        <f t="shared" si="1"/>
        <v>Introducir Resultado</v>
      </c>
      <c r="N13" s="245" t="s">
        <v>173</v>
      </c>
      <c r="O13" s="246"/>
      <c r="P13" s="85" t="str">
        <f t="shared" si="2"/>
        <v>Introducir Resultado</v>
      </c>
    </row>
    <row r="14" spans="1:16" ht="38.25">
      <c r="A14" s="380" t="s">
        <v>269</v>
      </c>
      <c r="B14" s="381" t="s">
        <v>270</v>
      </c>
      <c r="C14" s="382" t="s">
        <v>27</v>
      </c>
      <c r="D14" s="383" t="s">
        <v>328</v>
      </c>
      <c r="E14" s="368">
        <v>1</v>
      </c>
      <c r="F14" s="245">
        <v>1</v>
      </c>
      <c r="G14" s="246">
        <v>1</v>
      </c>
      <c r="H14" s="85" t="str">
        <f t="shared" si="0"/>
        <v>Resultado Introducido</v>
      </c>
      <c r="J14" s="245">
        <v>1</v>
      </c>
      <c r="K14" s="246"/>
      <c r="L14" s="85" t="str">
        <f t="shared" si="1"/>
        <v>Introducir Resultado</v>
      </c>
      <c r="N14" s="245" t="s">
        <v>173</v>
      </c>
      <c r="O14" s="246"/>
      <c r="P14" s="85" t="str">
        <f t="shared" si="2"/>
        <v>Introducir Resultado</v>
      </c>
    </row>
    <row r="15" spans="1:16" ht="63.75">
      <c r="A15" s="380" t="s">
        <v>145</v>
      </c>
      <c r="B15" s="381" t="s">
        <v>271</v>
      </c>
      <c r="C15" s="382" t="s">
        <v>28</v>
      </c>
      <c r="D15" s="383" t="s">
        <v>272</v>
      </c>
      <c r="E15" s="368">
        <v>1</v>
      </c>
      <c r="F15" s="243">
        <v>1</v>
      </c>
      <c r="G15" s="244">
        <v>1</v>
      </c>
      <c r="H15" s="361" t="str">
        <f>+IF(AND(ISBLANK(F15),ISBLANK(G15)),"Introducir Meta e Resultado",IF(ISBLANK(F15),"Indicador Sen Meta",IF(ISBLANK(G15),"Introducir Resultado",IF(G15&gt;=F15,"Meta Conseguida","Meta Non Conseguida"))))</f>
        <v>Meta Conseguida</v>
      </c>
      <c r="J15" s="243">
        <v>1</v>
      </c>
      <c r="K15" s="244"/>
      <c r="L15" s="361" t="str">
        <f>+IF(AND(ISBLANK(J15),ISBLANK(K15)),"Introducir Meta e Resultado",IF(ISBLANK(J15),"Indicador Sen Meta",IF(ISBLANK(K15),"Introducir Resultado",IF(K15&gt;=J15,"Meta Conseguida","Meta Non Conseguida"))))</f>
        <v>Introducir Resultado</v>
      </c>
      <c r="N15" s="243"/>
      <c r="O15" s="244"/>
      <c r="P15" s="361" t="str">
        <f>+IF(AND(ISBLANK(N15),ISBLANK(O15)),"Introducir Meta e Resultado",IF(ISBLANK(N15),"Indicador Sen Meta",IF(ISBLANK(O15),"Introducir Resultado",IF(O15&gt;=N15,"Meta Conseguida","Meta Non Conseguida"))))</f>
        <v>Introducir Meta e Resultado</v>
      </c>
    </row>
    <row r="16" spans="1:16" ht="38.25">
      <c r="A16" s="380" t="s">
        <v>101</v>
      </c>
      <c r="B16" s="381" t="s">
        <v>273</v>
      </c>
      <c r="C16" s="382" t="s">
        <v>28</v>
      </c>
      <c r="D16" s="383" t="s">
        <v>274</v>
      </c>
      <c r="E16" s="368">
        <v>1</v>
      </c>
      <c r="F16" s="245">
        <v>1</v>
      </c>
      <c r="G16" s="246">
        <v>1</v>
      </c>
      <c r="H16" s="85" t="str">
        <f t="shared" ref="H16:H21" si="3">+IF(ISBLANK(G16),"Introducir Resultado","Indicador Completado")</f>
        <v>Indicador Completado</v>
      </c>
      <c r="J16" s="245">
        <v>1</v>
      </c>
      <c r="K16" s="246"/>
      <c r="L16" s="85" t="str">
        <f t="shared" ref="L16:L19" si="4">+IF(ISBLANK(K16),"Introducir Resultado","Indicador Completado")</f>
        <v>Introducir Resultado</v>
      </c>
      <c r="N16" s="245" t="s">
        <v>173</v>
      </c>
      <c r="O16" s="246"/>
      <c r="P16" s="85" t="str">
        <f t="shared" ref="P16:P19" si="5">+IF(ISBLANK(O16),"Introducir Resultado","Indicador Completado")</f>
        <v>Introducir Resultado</v>
      </c>
    </row>
    <row r="17" spans="1:16" ht="38.25">
      <c r="A17" s="380" t="s">
        <v>102</v>
      </c>
      <c r="B17" s="381" t="s">
        <v>275</v>
      </c>
      <c r="C17" s="382" t="s">
        <v>29</v>
      </c>
      <c r="D17" s="383" t="s">
        <v>276</v>
      </c>
      <c r="E17" s="368">
        <v>1</v>
      </c>
      <c r="F17" s="245">
        <v>0</v>
      </c>
      <c r="G17" s="246">
        <v>0</v>
      </c>
      <c r="H17" s="85" t="str">
        <f t="shared" si="3"/>
        <v>Indicador Completado</v>
      </c>
      <c r="J17" s="245">
        <v>0</v>
      </c>
      <c r="K17" s="246"/>
      <c r="L17" s="85" t="str">
        <f t="shared" si="4"/>
        <v>Introducir Resultado</v>
      </c>
      <c r="N17" s="245" t="s">
        <v>173</v>
      </c>
      <c r="O17" s="246"/>
      <c r="P17" s="85" t="str">
        <f t="shared" si="5"/>
        <v>Introducir Resultado</v>
      </c>
    </row>
    <row r="18" spans="1:16" ht="38.25">
      <c r="A18" s="380" t="s">
        <v>103</v>
      </c>
      <c r="B18" s="381" t="s">
        <v>126</v>
      </c>
      <c r="C18" s="382" t="s">
        <v>30</v>
      </c>
      <c r="D18" s="383" t="s">
        <v>277</v>
      </c>
      <c r="E18" s="368">
        <v>1</v>
      </c>
      <c r="F18" s="245">
        <v>4</v>
      </c>
      <c r="G18" s="246">
        <v>10</v>
      </c>
      <c r="H18" s="85" t="str">
        <f t="shared" si="3"/>
        <v>Indicador Completado</v>
      </c>
      <c r="J18" s="245">
        <v>4</v>
      </c>
      <c r="K18" s="246"/>
      <c r="L18" s="85" t="str">
        <f t="shared" si="4"/>
        <v>Introducir Resultado</v>
      </c>
      <c r="N18" s="245" t="s">
        <v>173</v>
      </c>
      <c r="O18" s="246"/>
      <c r="P18" s="85" t="str">
        <f t="shared" si="5"/>
        <v>Introducir Resultado</v>
      </c>
    </row>
    <row r="19" spans="1:16" ht="38.25">
      <c r="A19" s="380" t="s">
        <v>104</v>
      </c>
      <c r="B19" s="381" t="s">
        <v>282</v>
      </c>
      <c r="C19" s="382" t="s">
        <v>28</v>
      </c>
      <c r="D19" s="383" t="s">
        <v>329</v>
      </c>
      <c r="E19" s="368">
        <v>3</v>
      </c>
      <c r="F19" s="245" t="s">
        <v>173</v>
      </c>
      <c r="G19" s="246">
        <v>1</v>
      </c>
      <c r="H19" s="85" t="str">
        <f t="shared" si="3"/>
        <v>Indicador Completado</v>
      </c>
      <c r="J19" s="245" t="s">
        <v>173</v>
      </c>
      <c r="K19" s="246"/>
      <c r="L19" s="85" t="str">
        <f t="shared" si="4"/>
        <v>Introducir Resultado</v>
      </c>
      <c r="N19" s="245" t="s">
        <v>173</v>
      </c>
      <c r="O19" s="246"/>
      <c r="P19" s="85" t="str">
        <f t="shared" si="5"/>
        <v>Introducir Resultado</v>
      </c>
    </row>
    <row r="20" spans="1:16" ht="63.75">
      <c r="A20" s="380" t="s">
        <v>107</v>
      </c>
      <c r="B20" s="381" t="s">
        <v>253</v>
      </c>
      <c r="C20" s="382" t="s">
        <v>22</v>
      </c>
      <c r="D20" s="383" t="s">
        <v>278</v>
      </c>
      <c r="E20" s="368">
        <v>5</v>
      </c>
      <c r="F20" s="247">
        <v>3</v>
      </c>
      <c r="G20" s="248">
        <v>3.5</v>
      </c>
      <c r="H20" s="361" t="str">
        <f>+IF(AND(ISBLANK(F20),ISBLANK(G20)),"Introducir Meta e Resultado",IF(ISBLANK(F20),"Indicador Sen Meta",IF(ISBLANK(G20),"Introducir Resultado",IF(G20&gt;=F20,"Meta Conseguida","Meta Non Conseguida"))))</f>
        <v>Meta Conseguida</v>
      </c>
      <c r="J20" s="243">
        <v>0.03</v>
      </c>
      <c r="K20" s="244"/>
      <c r="L20" s="361" t="str">
        <f>+IF(AND(ISBLANK(J20),ISBLANK(K20)),"Introducir Meta e Resultado",IF(ISBLANK(J20),"Indicador Sen Meta",IF(ISBLANK(K20),"Introducir Resultado",IF(K20&gt;=J20,"Meta Conseguida","Meta Non Conseguida"))))</f>
        <v>Introducir Resultado</v>
      </c>
      <c r="N20" s="243"/>
      <c r="O20" s="244"/>
      <c r="P20" s="361" t="str">
        <f>+IF(AND(ISBLANK(N20),ISBLANK(O20)),"Introducir Meta e Resultado",IF(ISBLANK(N20),"Indicador Sen Meta",IF(ISBLANK(O20),"Introducir Resultado",IF(O20&gt;=N20,"Meta Conseguida","Meta Non Conseguida"))))</f>
        <v>Introducir Meta e Resultado</v>
      </c>
    </row>
    <row r="21" spans="1:16" ht="25.5">
      <c r="A21" s="380" t="s">
        <v>121</v>
      </c>
      <c r="B21" s="381" t="s">
        <v>180</v>
      </c>
      <c r="C21" s="382" t="s">
        <v>148</v>
      </c>
      <c r="D21" s="383" t="s">
        <v>279</v>
      </c>
      <c r="E21" s="368">
        <v>3</v>
      </c>
      <c r="F21" s="245">
        <v>1</v>
      </c>
      <c r="G21" s="246">
        <v>1</v>
      </c>
      <c r="H21" s="85" t="str">
        <f t="shared" si="3"/>
        <v>Indicador Completado</v>
      </c>
      <c r="J21" s="245">
        <v>1</v>
      </c>
      <c r="K21" s="246"/>
      <c r="L21" s="85" t="str">
        <f t="shared" ref="L21" si="6">+IF(ISBLANK(K21),"Introducir Resultado","Indicador Completado")</f>
        <v>Introducir Resultado</v>
      </c>
      <c r="N21" s="245" t="s">
        <v>173</v>
      </c>
      <c r="O21" s="246"/>
      <c r="P21" s="85" t="str">
        <f t="shared" ref="P21" si="7">+IF(ISBLANK(O21),"Introducir Resultado","Indicador Completado")</f>
        <v>Introducir Resultado</v>
      </c>
    </row>
    <row r="22" spans="1:16" ht="38.25">
      <c r="A22" s="357" t="s">
        <v>122</v>
      </c>
      <c r="B22" s="94" t="s">
        <v>31</v>
      </c>
      <c r="C22" s="95" t="s">
        <v>148</v>
      </c>
      <c r="D22" s="358" t="s">
        <v>280</v>
      </c>
      <c r="E22" s="369">
        <v>3</v>
      </c>
      <c r="F22" s="359">
        <v>1</v>
      </c>
      <c r="G22" s="244">
        <v>1</v>
      </c>
      <c r="H22" s="361" t="str">
        <f>+IF(AND(ISBLANK(F22),ISBLANK(G22)),"Introducir Meta e Resultado",IF(ISBLANK(F22),"Indicador Sen Meta",IF(ISBLANK(G22),"Introducir Resultado",IF(G22&gt;=F22,"Meta Conseguida","Meta Non Conseguida"))))</f>
        <v>Meta Conseguida</v>
      </c>
      <c r="J22" s="359">
        <v>1</v>
      </c>
      <c r="K22" s="244"/>
      <c r="L22" s="361" t="str">
        <f>+IF(AND(ISBLANK(J22),ISBLANK(K22)),"Introducir Meta e Resultado",IF(ISBLANK(J22),"Indicador Sen Meta",IF(ISBLANK(K22),"Introducir Resultado",IF(K22&gt;=J22,"Meta Conseguida","Meta Non Conseguida"))))</f>
        <v>Introducir Resultado</v>
      </c>
      <c r="N22" s="243"/>
      <c r="O22" s="244"/>
      <c r="P22" s="361" t="str">
        <f>+IF(AND(ISBLANK(N22),ISBLANK(O22)),"Introducir Meta e Resultado",IF(ISBLANK(N22),"Indicador Sen Meta",IF(ISBLANK(O22),"Introducir Resultado",IF(O22&gt;=N22,"Meta Conseguida","Meta Non Conseguida"))))</f>
        <v>Introducir Meta e Resultado</v>
      </c>
    </row>
    <row r="23" spans="1:16" ht="51">
      <c r="A23" s="168" t="s">
        <v>123</v>
      </c>
      <c r="B23" s="96" t="s">
        <v>127</v>
      </c>
      <c r="C23" s="97" t="s">
        <v>148</v>
      </c>
      <c r="D23" s="360" t="s">
        <v>302</v>
      </c>
      <c r="E23" s="370">
        <v>3</v>
      </c>
      <c r="F23" s="362"/>
      <c r="G23" s="249"/>
      <c r="H23" s="363" t="str">
        <f>+IF(AND(ISBLANK(F23),ISBLANK(G23)),"Introducir Meta e Resultado",IF(ISBLANK(F23),"Indicador Sen Meta",IF(ISBLANK(G23),"Introducir Resultado",IF(G23&gt;=F23,"Meta Conseguida","Meta Non Conseguida"))))</f>
        <v>Introducir Meta e Resultado</v>
      </c>
      <c r="J23" s="364"/>
      <c r="K23" s="249"/>
      <c r="L23" s="363" t="str">
        <f>+IF(AND(ISBLANK(J23),ISBLANK(K23)),"Introducir Meta e Resultado",IF(ISBLANK(J23),"Indicador Sen Meta",IF(ISBLANK(K23),"Introducir Resultado",IF(K23&gt;=J23,"Meta Conseguida","Meta Non Conseguida"))))</f>
        <v>Introducir Meta e Resultado</v>
      </c>
      <c r="N23" s="364"/>
      <c r="O23" s="249"/>
      <c r="P23" s="363" t="str">
        <f>+IF(AND(ISBLANK(N23),ISBLANK(O23)),"Introducir Meta e Resultado",IF(ISBLANK(N23),"Indicador Sen Meta",IF(ISBLANK(O23),"Introducir Resultado",IF(O23&gt;=N23,"Meta Conseguida","Meta Non Conseguida"))))</f>
        <v>Introducir Meta e Resultado</v>
      </c>
    </row>
    <row r="24" spans="1:16" ht="24.95" customHeight="1">
      <c r="A24" s="163"/>
      <c r="B24" s="164"/>
      <c r="C24" s="164"/>
      <c r="D24" s="264"/>
      <c r="E24" s="264"/>
      <c r="F24" s="239"/>
      <c r="G24" s="239"/>
      <c r="H24" s="26"/>
      <c r="J24" s="239"/>
      <c r="K24" s="239"/>
      <c r="L24" s="26"/>
      <c r="N24" s="257"/>
      <c r="O24" s="257"/>
    </row>
    <row r="25" spans="1:16" s="52" customFormat="1" ht="18.75" customHeight="1">
      <c r="A25" s="181" t="s">
        <v>25</v>
      </c>
      <c r="B25" s="182"/>
      <c r="C25" s="182"/>
      <c r="D25" s="265"/>
      <c r="E25" s="265"/>
      <c r="F25" s="250"/>
      <c r="G25" s="250"/>
      <c r="H25" s="183"/>
      <c r="J25" s="250"/>
      <c r="K25" s="250"/>
      <c r="L25" s="183"/>
      <c r="N25" s="250"/>
      <c r="O25" s="250"/>
      <c r="P25" s="183"/>
    </row>
    <row r="26" spans="1:16" ht="18.75" customHeight="1">
      <c r="A26" s="91"/>
      <c r="B26" s="161"/>
      <c r="C26" s="161"/>
      <c r="D26" s="266"/>
      <c r="E26" s="266"/>
      <c r="F26" s="239"/>
      <c r="G26" s="239"/>
      <c r="H26" s="27"/>
      <c r="J26" s="239"/>
      <c r="K26" s="239"/>
      <c r="L26" s="27"/>
      <c r="N26" s="257"/>
      <c r="O26" s="257"/>
    </row>
    <row r="27" spans="1:16" ht="37.5">
      <c r="A27" s="48" t="s">
        <v>125</v>
      </c>
      <c r="B27" s="93" t="s">
        <v>32</v>
      </c>
      <c r="C27" s="93" t="s">
        <v>33</v>
      </c>
      <c r="D27" s="267" t="s">
        <v>284</v>
      </c>
      <c r="E27" s="371"/>
      <c r="F27" s="384">
        <f>+COUNTA(H28:H50)-COUNTIF(H28:H50,"Introducir Resultado")-COUNTIF(H28:H50,"Introducir Meta e Resultado")</f>
        <v>21</v>
      </c>
      <c r="G27" s="385">
        <f>+COUNTIF(H28:H50,"Meta Conseguida")</f>
        <v>17</v>
      </c>
      <c r="H27" s="374" t="str">
        <f>+IF(COUNTA(F28:F50)=0,"Indicador Sen Meta",IF(COUNTA(G28:G50)=0,"Indicador Sen Resultados",IF(G27=0,"Ningunha Meta Alcanzada",IF(G27=F27,"Meta Totalmente Alcanzada",IF(G27&gt;0,"Meta Parcialmente Alcanzada")))))</f>
        <v>Meta Parcialmente Alcanzada</v>
      </c>
      <c r="J27" s="384">
        <v>16</v>
      </c>
      <c r="K27" s="385">
        <f>+COUNTIF(L28:L50,"Meta Conseguida")</f>
        <v>12</v>
      </c>
      <c r="L27" s="374" t="str">
        <f>+IF(COUNTA(J28:J50)=0,"Indicador Sen Meta",IF(COUNTA(K28:K50)=0,"Indicador Sen Resultados",IF(K27=0,"Ningunha Meta Alcanzada",IF(K27=J27,"Meta Totalmente Alcanzada",IF(K27&gt;0,"Meta Parcialmente Alcanzada")))))</f>
        <v>Meta Parcialmente Alcanzada</v>
      </c>
      <c r="N27" s="384">
        <f>+COUNTA(P28:P50)-COUNTIF(P28:P50,"Introducir Resultado")-COUNTIF(P28:P50,"Introducir Meta e Resultado")</f>
        <v>0</v>
      </c>
      <c r="O27" s="385">
        <f>+COUNTIF(P28:P50,"Meta Conseguida")</f>
        <v>0</v>
      </c>
      <c r="P27" s="374" t="str">
        <f>+IF(COUNTA(N28:N50)=0,"Indicador Sen Meta",IF(COUNTA(O28:O50)=0,"Indicador Sen Resultados",IF(O27=0,"Ningunha Meta Alcanzada",IF(O27=N27,"Meta Totalmente Alcanzada",IF(O27&gt;0,"Meta Parcialmente Alcanzada")))))</f>
        <v>Indicador Sen Meta</v>
      </c>
    </row>
    <row r="28" spans="1:16" ht="38.25">
      <c r="A28" s="184" t="s">
        <v>129</v>
      </c>
      <c r="B28" s="342" t="s">
        <v>489</v>
      </c>
      <c r="C28" s="65" t="s">
        <v>33</v>
      </c>
      <c r="D28" s="268" t="s">
        <v>457</v>
      </c>
      <c r="E28" s="372"/>
      <c r="F28" s="343">
        <v>1</v>
      </c>
      <c r="G28" s="344">
        <v>1</v>
      </c>
      <c r="H28" s="345" t="str">
        <f t="shared" ref="H28:H37" si="8">+IF(AND(ISBLANK(F28),ISBLANK(G28)),"Introducir Meta e Resultado",IF(ISBLANK(F28),"Introducir Meta",IF(ISBLANK(G28),"Introducir Resultado",IF(G28&gt;=F28,"Meta Conseguida","Meta Non Conseguida"))))</f>
        <v>Meta Conseguida</v>
      </c>
      <c r="J28" s="343">
        <v>1</v>
      </c>
      <c r="K28" s="252"/>
      <c r="L28" s="86" t="str">
        <f t="shared" ref="L28:L37" si="9">+IF(AND(ISBLANK(J28),ISBLANK(K28)),"Introducir Meta e Resultado",IF(ISBLANK(J28),"Introducir Meta",IF(ISBLANK(K28),"Introducir Resultado",IF(K28&gt;=J28,"Meta Conseguida","Meta Non Conseguida"))))</f>
        <v>Introducir Resultado</v>
      </c>
      <c r="N28" s="251"/>
      <c r="O28" s="252"/>
      <c r="P28" s="86" t="str">
        <f t="shared" ref="P28:P37" si="10">+IF(AND(ISBLANK(N28),ISBLANK(O28)),"Introducir Meta e Resultado",IF(ISBLANK(N28),"Introducir Meta",IF(ISBLANK(O28),"Introducir Resultado",IF(O28&gt;=N28,"Meta Conseguida","Meta Non Conseguida"))))</f>
        <v>Introducir Meta e Resultado</v>
      </c>
    </row>
    <row r="29" spans="1:16" ht="31.5">
      <c r="A29" s="184" t="s">
        <v>130</v>
      </c>
      <c r="B29" s="449" t="s">
        <v>441</v>
      </c>
      <c r="C29" s="65" t="s">
        <v>33</v>
      </c>
      <c r="D29" s="268" t="s">
        <v>458</v>
      </c>
      <c r="E29" s="372"/>
      <c r="F29" s="343">
        <v>1</v>
      </c>
      <c r="G29" s="344">
        <v>0</v>
      </c>
      <c r="H29" s="345" t="str">
        <f t="shared" si="8"/>
        <v>Meta Non Conseguida</v>
      </c>
      <c r="J29" s="343">
        <v>1</v>
      </c>
      <c r="K29" s="252"/>
      <c r="L29" s="86" t="str">
        <f t="shared" si="9"/>
        <v>Introducir Resultado</v>
      </c>
      <c r="N29" s="251"/>
      <c r="O29" s="252"/>
      <c r="P29" s="86" t="str">
        <f t="shared" si="10"/>
        <v>Introducir Meta e Resultado</v>
      </c>
    </row>
    <row r="30" spans="1:16" ht="31.5">
      <c r="A30" s="184" t="s">
        <v>131</v>
      </c>
      <c r="B30" s="449" t="s">
        <v>454</v>
      </c>
      <c r="C30" s="65" t="s">
        <v>33</v>
      </c>
      <c r="D30" s="268" t="s">
        <v>201</v>
      </c>
      <c r="E30" s="372"/>
      <c r="F30" s="346">
        <f>GEnxFor!F7</f>
        <v>45</v>
      </c>
      <c r="G30" s="344">
        <f>GEnxFor!G7</f>
        <v>15</v>
      </c>
      <c r="H30" s="345" t="str">
        <f t="shared" si="8"/>
        <v>Meta Non Conseguida</v>
      </c>
      <c r="J30" s="346">
        <v>45</v>
      </c>
      <c r="K30" s="252">
        <v>21</v>
      </c>
      <c r="L30" s="86" t="str">
        <f t="shared" si="9"/>
        <v>Meta Non Conseguida</v>
      </c>
      <c r="N30" s="251"/>
      <c r="O30" s="252"/>
      <c r="P30" s="86" t="str">
        <f t="shared" si="10"/>
        <v>Introducir Meta e Resultado</v>
      </c>
    </row>
    <row r="31" spans="1:16" ht="31.5">
      <c r="A31" s="184" t="s">
        <v>132</v>
      </c>
      <c r="B31" s="342" t="s">
        <v>442</v>
      </c>
      <c r="C31" s="65" t="s">
        <v>33</v>
      </c>
      <c r="D31" s="268" t="s">
        <v>459</v>
      </c>
      <c r="E31" s="372"/>
      <c r="F31" s="347" t="s">
        <v>173</v>
      </c>
      <c r="G31" s="344"/>
      <c r="H31" s="345" t="str">
        <f t="shared" si="8"/>
        <v>Introducir Resultado</v>
      </c>
      <c r="J31" s="347" t="s">
        <v>173</v>
      </c>
      <c r="K31" s="252"/>
      <c r="L31" s="86" t="str">
        <f t="shared" si="9"/>
        <v>Introducir Resultado</v>
      </c>
      <c r="N31" s="253"/>
      <c r="O31" s="252"/>
      <c r="P31" s="86" t="str">
        <f t="shared" si="10"/>
        <v>Introducir Meta e Resultado</v>
      </c>
    </row>
    <row r="32" spans="1:16" ht="31.5">
      <c r="A32" s="184" t="s">
        <v>137</v>
      </c>
      <c r="B32" s="342" t="s">
        <v>443</v>
      </c>
      <c r="C32" s="65" t="s">
        <v>33</v>
      </c>
      <c r="D32" s="268"/>
      <c r="E32" s="372"/>
      <c r="F32" s="343">
        <v>4</v>
      </c>
      <c r="G32" s="344">
        <v>10</v>
      </c>
      <c r="H32" s="345" t="str">
        <f t="shared" si="8"/>
        <v>Meta Conseguida</v>
      </c>
      <c r="J32" s="343">
        <v>4</v>
      </c>
      <c r="K32" s="252"/>
      <c r="L32" s="86" t="str">
        <f t="shared" si="9"/>
        <v>Introducir Resultado</v>
      </c>
      <c r="N32" s="251"/>
      <c r="O32" s="252"/>
      <c r="P32" s="86" t="str">
        <f t="shared" si="10"/>
        <v>Introducir Meta e Resultado</v>
      </c>
    </row>
    <row r="33" spans="1:16" ht="31.5">
      <c r="A33" s="457" t="s">
        <v>133</v>
      </c>
      <c r="B33" s="449" t="s">
        <v>455</v>
      </c>
      <c r="C33" s="65" t="s">
        <v>33</v>
      </c>
      <c r="D33" s="268" t="s">
        <v>201</v>
      </c>
      <c r="E33" s="372"/>
      <c r="F33" s="346" t="str">
        <f>GEnxFor!F13</f>
        <v>-</v>
      </c>
      <c r="G33" s="348">
        <f>GEnxFor!G13</f>
        <v>6</v>
      </c>
      <c r="H33" s="345" t="str">
        <f t="shared" si="8"/>
        <v>Meta Non Conseguida</v>
      </c>
      <c r="J33" s="346">
        <f>GEnxFor!J13</f>
        <v>4</v>
      </c>
      <c r="K33" s="252"/>
      <c r="L33" s="86" t="str">
        <f t="shared" si="9"/>
        <v>Introducir Resultado</v>
      </c>
      <c r="N33" s="251"/>
      <c r="O33" s="252"/>
      <c r="P33" s="86" t="str">
        <f t="shared" si="10"/>
        <v>Introducir Meta e Resultado</v>
      </c>
    </row>
    <row r="34" spans="1:16" ht="31.5">
      <c r="A34" s="457" t="s">
        <v>134</v>
      </c>
      <c r="B34" s="342" t="s">
        <v>456</v>
      </c>
      <c r="C34" s="65" t="s">
        <v>33</v>
      </c>
      <c r="D34" s="268" t="s">
        <v>201</v>
      </c>
      <c r="E34" s="372"/>
      <c r="F34" s="349" t="str">
        <f>GEnxFor!F14</f>
        <v>-</v>
      </c>
      <c r="G34" s="350">
        <f>GEnxFor!G14</f>
        <v>0.14634146341463414</v>
      </c>
      <c r="H34" s="345" t="str">
        <f t="shared" si="8"/>
        <v>Meta Non Conseguida</v>
      </c>
      <c r="J34" s="349">
        <f>GEnxFor!J14</f>
        <v>0.12</v>
      </c>
      <c r="K34" s="252"/>
      <c r="L34" s="86" t="str">
        <f t="shared" si="9"/>
        <v>Introducir Resultado</v>
      </c>
      <c r="N34" s="251"/>
      <c r="O34" s="252"/>
      <c r="P34" s="86" t="str">
        <f t="shared" si="10"/>
        <v>Introducir Meta e Resultado</v>
      </c>
    </row>
    <row r="35" spans="1:16" ht="31.5">
      <c r="A35" s="184" t="s">
        <v>135</v>
      </c>
      <c r="B35" s="449" t="s">
        <v>444</v>
      </c>
      <c r="C35" s="65" t="s">
        <v>33</v>
      </c>
      <c r="D35" s="268" t="s">
        <v>201</v>
      </c>
      <c r="E35" s="372"/>
      <c r="F35" s="351">
        <f>Centro!F7</f>
        <v>0.33</v>
      </c>
      <c r="G35" s="352">
        <f>G7</f>
        <v>0.64237668161435002</v>
      </c>
      <c r="H35" s="345" t="str">
        <f t="shared" si="8"/>
        <v>Meta Conseguida</v>
      </c>
      <c r="J35" s="351">
        <f>Centro!J7</f>
        <v>0.33</v>
      </c>
      <c r="K35" s="448">
        <v>0.3997</v>
      </c>
      <c r="L35" s="86" t="str">
        <f t="shared" si="9"/>
        <v>Meta Conseguida</v>
      </c>
      <c r="N35" s="251"/>
      <c r="O35" s="252"/>
      <c r="P35" s="86" t="str">
        <f t="shared" si="10"/>
        <v>Introducir Meta e Resultado</v>
      </c>
    </row>
    <row r="36" spans="1:16" ht="31.5">
      <c r="A36" s="184" t="s">
        <v>136</v>
      </c>
      <c r="B36" s="342" t="s">
        <v>445</v>
      </c>
      <c r="C36" s="65" t="s">
        <v>33</v>
      </c>
      <c r="D36" s="268" t="s">
        <v>201</v>
      </c>
      <c r="E36" s="372"/>
      <c r="F36" s="353">
        <f>GEnxFor!F83</f>
        <v>3</v>
      </c>
      <c r="G36" s="354">
        <f>GEnxFor!G83</f>
        <v>3.1666666666666665</v>
      </c>
      <c r="H36" s="345" t="str">
        <f t="shared" si="8"/>
        <v>Meta Conseguida</v>
      </c>
      <c r="J36" s="353">
        <f>GEnxFor!J83</f>
        <v>3</v>
      </c>
      <c r="K36" s="252">
        <v>3.17</v>
      </c>
      <c r="L36" s="86" t="str">
        <f t="shared" si="9"/>
        <v>Meta Conseguida</v>
      </c>
      <c r="N36" s="251"/>
      <c r="O36" s="252"/>
      <c r="P36" s="86" t="str">
        <f t="shared" si="10"/>
        <v>Introducir Meta e Resultado</v>
      </c>
    </row>
    <row r="37" spans="1:16" ht="31.5">
      <c r="A37" s="185" t="s">
        <v>204</v>
      </c>
      <c r="B37" s="449" t="s">
        <v>446</v>
      </c>
      <c r="C37" s="64" t="s">
        <v>33</v>
      </c>
      <c r="D37" s="269" t="s">
        <v>201</v>
      </c>
      <c r="E37" s="372"/>
      <c r="F37" s="353">
        <f>GEnxFor!F84</f>
        <v>3</v>
      </c>
      <c r="G37" s="355" t="str">
        <f>GEnxFor!G84</f>
        <v>-</v>
      </c>
      <c r="H37" s="356" t="str">
        <f t="shared" si="8"/>
        <v>Meta Conseguida</v>
      </c>
      <c r="J37" s="353">
        <f>GEnxFor!J84</f>
        <v>3</v>
      </c>
      <c r="K37" s="255">
        <v>4.37</v>
      </c>
      <c r="L37" s="87" t="str">
        <f t="shared" si="9"/>
        <v>Meta Conseguida</v>
      </c>
      <c r="N37" s="254"/>
      <c r="O37" s="255"/>
      <c r="P37" s="87" t="str">
        <f t="shared" si="10"/>
        <v>Introducir Meta e Resultado</v>
      </c>
    </row>
    <row r="38" spans="1:16" ht="51">
      <c r="A38" s="185" t="s">
        <v>194</v>
      </c>
      <c r="B38" s="342" t="s">
        <v>447</v>
      </c>
      <c r="C38" s="64" t="s">
        <v>33</v>
      </c>
      <c r="D38" s="269" t="s">
        <v>201</v>
      </c>
      <c r="E38" s="372"/>
      <c r="F38" s="353">
        <v>10</v>
      </c>
      <c r="G38" s="355">
        <v>15</v>
      </c>
      <c r="H38" s="356" t="str">
        <f t="shared" ref="H38:H40" si="11">+IF(AND(ISBLANK(F38),ISBLANK(G38)),"Introducir Meta e Resultado",IF(ISBLANK(F38),"Introducir Meta",IF(ISBLANK(G38),"Introducir Resultado",IF(G38&gt;=F38,"Meta Conseguida","Meta Non Conseguida"))))</f>
        <v>Meta Conseguida</v>
      </c>
      <c r="J38" s="353">
        <v>10</v>
      </c>
      <c r="K38" s="255"/>
      <c r="L38" s="87" t="str">
        <f t="shared" ref="L38:L40" si="12">+IF(AND(ISBLANK(J38),ISBLANK(K38)),"Introducir Meta e Resultado",IF(ISBLANK(J38),"Introducir Meta",IF(ISBLANK(K38),"Introducir Resultado",IF(K38&gt;=J38,"Meta Conseguida","Meta Non Conseguida"))))</f>
        <v>Introducir Resultado</v>
      </c>
      <c r="N38" s="254"/>
      <c r="O38" s="255"/>
      <c r="P38" s="87" t="str">
        <f t="shared" ref="P38:P40" si="13">+IF(AND(ISBLANK(N38),ISBLANK(O38)),"Introducir Meta e Resultado",IF(ISBLANK(N38),"Introducir Meta",IF(ISBLANK(O38),"Introducir Resultado",IF(O38&gt;=N38,"Meta Conseguida","Meta Non Conseguida"))))</f>
        <v>Introducir Meta e Resultado</v>
      </c>
    </row>
    <row r="39" spans="1:16" ht="38.25">
      <c r="A39" s="185" t="s">
        <v>195</v>
      </c>
      <c r="B39" s="342" t="s">
        <v>448</v>
      </c>
      <c r="C39" s="64" t="s">
        <v>33</v>
      </c>
      <c r="D39" s="268" t="s">
        <v>457</v>
      </c>
      <c r="E39" s="372"/>
      <c r="F39" s="353">
        <v>1</v>
      </c>
      <c r="G39" s="355">
        <v>1</v>
      </c>
      <c r="H39" s="356" t="str">
        <f t="shared" si="11"/>
        <v>Meta Conseguida</v>
      </c>
      <c r="J39" s="353">
        <v>1</v>
      </c>
      <c r="K39" s="255"/>
      <c r="L39" s="87" t="str">
        <f t="shared" si="12"/>
        <v>Introducir Resultado</v>
      </c>
      <c r="N39" s="254"/>
      <c r="O39" s="255"/>
      <c r="P39" s="87" t="str">
        <f t="shared" si="13"/>
        <v>Introducir Meta e Resultado</v>
      </c>
    </row>
    <row r="40" spans="1:16" ht="31.5">
      <c r="A40" s="185" t="s">
        <v>196</v>
      </c>
      <c r="B40" s="342" t="s">
        <v>449</v>
      </c>
      <c r="C40" s="64" t="s">
        <v>33</v>
      </c>
      <c r="D40" s="269" t="s">
        <v>201</v>
      </c>
      <c r="E40" s="372"/>
      <c r="F40" s="353">
        <f>GEnxFor!F47</f>
        <v>3</v>
      </c>
      <c r="G40" s="355">
        <f>GEnxFor!G47</f>
        <v>3.5142857142857142</v>
      </c>
      <c r="H40" s="356" t="str">
        <f t="shared" si="11"/>
        <v>Meta Conseguida</v>
      </c>
      <c r="J40" s="353">
        <f>GEnxFor!J47</f>
        <v>3</v>
      </c>
      <c r="K40" s="255">
        <v>3.51</v>
      </c>
      <c r="L40" s="87" t="str">
        <f t="shared" si="12"/>
        <v>Meta Conseguida</v>
      </c>
      <c r="N40" s="254"/>
      <c r="O40" s="255"/>
      <c r="P40" s="87" t="str">
        <f t="shared" si="13"/>
        <v>Introducir Meta e Resultado</v>
      </c>
    </row>
    <row r="41" spans="1:16" ht="31.5">
      <c r="A41" s="185" t="s">
        <v>197</v>
      </c>
      <c r="B41" s="342" t="s">
        <v>450</v>
      </c>
      <c r="C41" s="64" t="s">
        <v>33</v>
      </c>
      <c r="D41" s="269" t="s">
        <v>201</v>
      </c>
      <c r="E41" s="372"/>
      <c r="F41" s="353">
        <f>GEnxFor!F48</f>
        <v>3</v>
      </c>
      <c r="G41" s="355" t="str">
        <f>GEnxFor!G48</f>
        <v>-</v>
      </c>
      <c r="H41" s="356" t="str">
        <f t="shared" ref="H41:H44" si="14">+IF(AND(ISBLANK(F41),ISBLANK(G41)),"Introducir Meta e Resultado",IF(ISBLANK(F41),"Introducir Meta",IF(ISBLANK(G41),"Introducir Resultado",IF(G41&gt;=F41,"Meta Conseguida","Meta Non Conseguida"))))</f>
        <v>Meta Conseguida</v>
      </c>
      <c r="J41" s="353">
        <f>GEnxFor!J48</f>
        <v>3</v>
      </c>
      <c r="K41" s="255">
        <v>4.37</v>
      </c>
      <c r="L41" s="87" t="str">
        <f t="shared" ref="L41:L44" si="15">+IF(AND(ISBLANK(J41),ISBLANK(K41)),"Introducir Meta e Resultado",IF(ISBLANK(J41),"Introducir Meta",IF(ISBLANK(K41),"Introducir Resultado",IF(K41&gt;=J41,"Meta Conseguida","Meta Non Conseguida"))))</f>
        <v>Meta Conseguida</v>
      </c>
      <c r="N41" s="254"/>
      <c r="O41" s="255"/>
      <c r="P41" s="87" t="str">
        <f t="shared" ref="P41:P44" si="16">+IF(AND(ISBLANK(N41),ISBLANK(O41)),"Introducir Meta e Resultado",IF(ISBLANK(N41),"Introducir Meta",IF(ISBLANK(O41),"Introducir Resultado",IF(O41&gt;=N41,"Meta Conseguida","Meta Non Conseguida"))))</f>
        <v>Introducir Meta e Resultado</v>
      </c>
    </row>
    <row r="42" spans="1:16" ht="31.5">
      <c r="A42" s="185" t="s">
        <v>198</v>
      </c>
      <c r="B42" s="342" t="s">
        <v>451</v>
      </c>
      <c r="C42" s="64" t="s">
        <v>33</v>
      </c>
      <c r="D42" s="269" t="s">
        <v>201</v>
      </c>
      <c r="E42" s="372"/>
      <c r="F42" s="353">
        <f>GEnxFor!F49</f>
        <v>3</v>
      </c>
      <c r="G42" s="355">
        <f>GEnxFor!G49</f>
        <v>4</v>
      </c>
      <c r="H42" s="356" t="str">
        <f t="shared" si="14"/>
        <v>Meta Conseguida</v>
      </c>
      <c r="J42" s="353">
        <f>GEnxFor!J49</f>
        <v>3</v>
      </c>
      <c r="K42" s="255">
        <v>4.21</v>
      </c>
      <c r="L42" s="87" t="str">
        <f t="shared" si="15"/>
        <v>Meta Conseguida</v>
      </c>
      <c r="N42" s="254"/>
      <c r="O42" s="255"/>
      <c r="P42" s="87" t="str">
        <f t="shared" si="16"/>
        <v>Introducir Meta e Resultado</v>
      </c>
    </row>
    <row r="43" spans="1:16" ht="31.5">
      <c r="A43" s="185" t="s">
        <v>199</v>
      </c>
      <c r="B43" s="342" t="s">
        <v>452</v>
      </c>
      <c r="C43" s="64" t="s">
        <v>33</v>
      </c>
      <c r="D43" s="269" t="s">
        <v>201</v>
      </c>
      <c r="E43" s="372"/>
      <c r="F43" s="353">
        <f>GEnxFor!F50</f>
        <v>3</v>
      </c>
      <c r="G43" s="355" t="str">
        <f>GEnxFor!G50</f>
        <v>-</v>
      </c>
      <c r="H43" s="356" t="str">
        <f t="shared" si="14"/>
        <v>Meta Conseguida</v>
      </c>
      <c r="J43" s="353">
        <f>GEnxFor!J50</f>
        <v>3</v>
      </c>
      <c r="K43" s="255">
        <v>3.23</v>
      </c>
      <c r="L43" s="87" t="str">
        <f t="shared" si="15"/>
        <v>Meta Conseguida</v>
      </c>
      <c r="N43" s="254"/>
      <c r="O43" s="255"/>
      <c r="P43" s="87" t="str">
        <f t="shared" si="16"/>
        <v>Introducir Meta e Resultado</v>
      </c>
    </row>
    <row r="44" spans="1:16" ht="31.5">
      <c r="A44" s="185" t="s">
        <v>200</v>
      </c>
      <c r="B44" s="449" t="s">
        <v>453</v>
      </c>
      <c r="C44" s="64" t="s">
        <v>33</v>
      </c>
      <c r="D44" s="269" t="s">
        <v>201</v>
      </c>
      <c r="E44" s="373"/>
      <c r="F44" s="353">
        <f>GEnxFor!F51</f>
        <v>3</v>
      </c>
      <c r="G44" s="355" t="str">
        <f>GEnxFor!G51</f>
        <v>--</v>
      </c>
      <c r="H44" s="356" t="str">
        <f t="shared" si="14"/>
        <v>Meta Conseguida</v>
      </c>
      <c r="J44" s="353">
        <f>GEnxFor!J51</f>
        <v>3</v>
      </c>
      <c r="K44" s="255"/>
      <c r="L44" s="87" t="str">
        <f t="shared" si="15"/>
        <v>Introducir Resultado</v>
      </c>
      <c r="N44" s="254"/>
      <c r="O44" s="255"/>
      <c r="P44" s="87" t="str">
        <f t="shared" si="16"/>
        <v>Introducir Meta e Resultado</v>
      </c>
    </row>
    <row r="45" spans="1:16" ht="30">
      <c r="A45" s="523" t="s">
        <v>494</v>
      </c>
      <c r="B45" s="524" t="s">
        <v>497</v>
      </c>
      <c r="C45" s="525" t="s">
        <v>33</v>
      </c>
      <c r="D45" s="269" t="s">
        <v>201</v>
      </c>
      <c r="E45" s="373"/>
      <c r="F45" s="469">
        <v>0.5</v>
      </c>
      <c r="G45" s="355" t="s">
        <v>434</v>
      </c>
      <c r="H45" s="356" t="str">
        <f t="shared" ref="H45:H49" si="17">+IF(AND(ISBLANK(F45),ISBLANK(G45)),"Introducir Meta e Resultado",IF(ISBLANK(F45),"Introducir Meta",IF(ISBLANK(G45),"Introducir Resultado",IF(G45&gt;=F45,"Meta Conseguida","Meta Non Conseguida"))))</f>
        <v>Meta Conseguida</v>
      </c>
      <c r="J45" s="466">
        <v>0.5</v>
      </c>
      <c r="K45" s="467">
        <v>0.54</v>
      </c>
      <c r="L45" s="87" t="str">
        <f t="shared" ref="L45:L49" si="18">+IF(AND(ISBLANK(J45),ISBLANK(K45)),"Introducir Meta e Resultado",IF(ISBLANK(J45),"Introducir Meta",IF(ISBLANK(K45),"Introducir Resultado",IF(K45&gt;=J45,"Meta Conseguida","Meta Non Conseguida"))))</f>
        <v>Meta Conseguida</v>
      </c>
    </row>
    <row r="46" spans="1:16" ht="30">
      <c r="A46" s="523" t="s">
        <v>495</v>
      </c>
      <c r="B46" s="526" t="s">
        <v>503</v>
      </c>
      <c r="C46" s="525" t="s">
        <v>33</v>
      </c>
      <c r="D46" s="269" t="s">
        <v>201</v>
      </c>
      <c r="E46" s="373"/>
      <c r="F46" s="469">
        <v>0.2</v>
      </c>
      <c r="G46" s="355" t="s">
        <v>434</v>
      </c>
      <c r="H46" s="356" t="str">
        <f t="shared" si="17"/>
        <v>Meta Conseguida</v>
      </c>
      <c r="J46" s="466">
        <v>0.2</v>
      </c>
      <c r="K46" s="467">
        <v>0.37</v>
      </c>
      <c r="L46" s="87" t="str">
        <f t="shared" si="18"/>
        <v>Meta Conseguida</v>
      </c>
    </row>
    <row r="47" spans="1:16" ht="25.5">
      <c r="A47" s="523" t="s">
        <v>496</v>
      </c>
      <c r="B47" s="527" t="s">
        <v>498</v>
      </c>
      <c r="C47" s="525" t="s">
        <v>33</v>
      </c>
      <c r="D47" s="269" t="s">
        <v>201</v>
      </c>
      <c r="E47" s="373"/>
      <c r="F47" s="470">
        <v>22</v>
      </c>
      <c r="G47" s="355">
        <v>24</v>
      </c>
      <c r="H47" s="356" t="str">
        <f t="shared" si="17"/>
        <v>Meta Conseguida</v>
      </c>
      <c r="J47" s="353">
        <v>22</v>
      </c>
      <c r="K47" s="255">
        <v>28</v>
      </c>
      <c r="L47" s="87" t="str">
        <f t="shared" si="18"/>
        <v>Meta Conseguida</v>
      </c>
    </row>
    <row r="48" spans="1:16" ht="30">
      <c r="A48" s="523" t="s">
        <v>501</v>
      </c>
      <c r="B48" s="524" t="s">
        <v>499</v>
      </c>
      <c r="C48" s="525" t="s">
        <v>33</v>
      </c>
      <c r="D48" s="269" t="s">
        <v>201</v>
      </c>
      <c r="E48" s="373"/>
      <c r="F48" s="469">
        <v>1</v>
      </c>
      <c r="G48" s="468">
        <v>2</v>
      </c>
      <c r="H48" s="356" t="str">
        <f t="shared" si="17"/>
        <v>Meta Conseguida</v>
      </c>
      <c r="J48" s="466">
        <v>1</v>
      </c>
      <c r="K48" s="467">
        <v>2</v>
      </c>
      <c r="L48" s="87" t="str">
        <f t="shared" si="18"/>
        <v>Meta Conseguida</v>
      </c>
    </row>
    <row r="49" spans="1:12" ht="30">
      <c r="A49" s="523" t="s">
        <v>502</v>
      </c>
      <c r="B49" s="524" t="s">
        <v>500</v>
      </c>
      <c r="C49" s="525" t="s">
        <v>33</v>
      </c>
      <c r="D49" s="269" t="s">
        <v>201</v>
      </c>
      <c r="E49" s="373"/>
      <c r="F49" s="470">
        <v>1</v>
      </c>
      <c r="G49" s="355">
        <v>1</v>
      </c>
      <c r="H49" s="356" t="str">
        <f t="shared" si="17"/>
        <v>Meta Conseguida</v>
      </c>
      <c r="J49" s="353">
        <v>1</v>
      </c>
      <c r="K49" s="255">
        <v>1</v>
      </c>
      <c r="L49" s="87" t="str">
        <f t="shared" si="18"/>
        <v>Meta Conseguida</v>
      </c>
    </row>
    <row r="50" spans="1:12">
      <c r="A50" s="185"/>
    </row>
    <row r="51" spans="1:12">
      <c r="A51" s="185"/>
    </row>
    <row r="52" spans="1:12">
      <c r="A52" s="185"/>
    </row>
    <row r="53" spans="1:12">
      <c r="A53" s="185"/>
    </row>
  </sheetData>
  <autoFilter ref="A5:H34" xr:uid="{00000000-0009-0000-0000-000001000000}"/>
  <mergeCells count="5">
    <mergeCell ref="A4:B4"/>
    <mergeCell ref="F4:H4"/>
    <mergeCell ref="A2:H2"/>
    <mergeCell ref="J4:L4"/>
    <mergeCell ref="N4:P4"/>
  </mergeCells>
  <conditionalFormatting sqref="G7">
    <cfRule type="cellIs" dxfId="1047" priority="324" operator="equal">
      <formula>0</formula>
    </cfRule>
  </conditionalFormatting>
  <conditionalFormatting sqref="G10">
    <cfRule type="cellIs" dxfId="1046" priority="275" operator="lessThanOrEqual">
      <formula>F10</formula>
    </cfRule>
    <cfRule type="cellIs" dxfId="1045" priority="273" operator="equal">
      <formula>0</formula>
    </cfRule>
    <cfRule type="cellIs" dxfId="1044" priority="274" operator="greaterThan">
      <formula>F10</formula>
    </cfRule>
  </conditionalFormatting>
  <conditionalFormatting sqref="G11">
    <cfRule type="cellIs" dxfId="1043" priority="318" operator="greaterThanOrEqual">
      <formula>F11</formula>
    </cfRule>
    <cfRule type="cellIs" dxfId="1042" priority="317" operator="lessThan">
      <formula>F11</formula>
    </cfRule>
  </conditionalFormatting>
  <conditionalFormatting sqref="G11:G19">
    <cfRule type="cellIs" dxfId="1041" priority="309" operator="equal">
      <formula>0</formula>
    </cfRule>
  </conditionalFormatting>
  <conditionalFormatting sqref="G15">
    <cfRule type="cellIs" dxfId="1040" priority="311" operator="lessThan">
      <formula>F15</formula>
    </cfRule>
    <cfRule type="cellIs" dxfId="1039" priority="312" operator="greaterThanOrEqual">
      <formula>F15</formula>
    </cfRule>
  </conditionalFormatting>
  <conditionalFormatting sqref="G20">
    <cfRule type="cellIs" dxfId="1038" priority="250" operator="equal">
      <formula>0</formula>
    </cfRule>
    <cfRule type="cellIs" dxfId="1037" priority="251" operator="lessThan">
      <formula>F20</formula>
    </cfRule>
    <cfRule type="cellIs" dxfId="1036" priority="252" operator="greaterThanOrEqual">
      <formula>F20</formula>
    </cfRule>
  </conditionalFormatting>
  <conditionalFormatting sqref="G21:G22">
    <cfRule type="cellIs" dxfId="1035" priority="136" operator="equal">
      <formula>0</formula>
    </cfRule>
  </conditionalFormatting>
  <conditionalFormatting sqref="G22">
    <cfRule type="cellIs" dxfId="1034" priority="138" operator="greaterThanOrEqual">
      <formula>F22</formula>
    </cfRule>
    <cfRule type="cellIs" dxfId="1033" priority="137" operator="lessThan">
      <formula>F22</formula>
    </cfRule>
  </conditionalFormatting>
  <conditionalFormatting sqref="G23">
    <cfRule type="cellIs" dxfId="1032" priority="133" operator="equal">
      <formula>0</formula>
    </cfRule>
    <cfRule type="cellIs" dxfId="1031" priority="135" operator="greaterThanOrEqual">
      <formula>F23</formula>
    </cfRule>
    <cfRule type="cellIs" dxfId="1030" priority="134" operator="lessThan">
      <formula>F23</formula>
    </cfRule>
  </conditionalFormatting>
  <conditionalFormatting sqref="G27">
    <cfRule type="cellIs" dxfId="1029" priority="17" operator="lessThan">
      <formula>$F27</formula>
    </cfRule>
    <cfRule type="cellIs" dxfId="1028" priority="16" operator="equal">
      <formula>0</formula>
    </cfRule>
    <cfRule type="cellIs" dxfId="1027" priority="18" operator="greaterThanOrEqual">
      <formula>$F27</formula>
    </cfRule>
  </conditionalFormatting>
  <conditionalFormatting sqref="H7">
    <cfRule type="cellIs" dxfId="1026" priority="301" operator="equal">
      <formula>"Resultado Introducido"</formula>
    </cfRule>
    <cfRule type="cellIs" dxfId="1025" priority="300" operator="equal">
      <formula>"Introducir resultado"</formula>
    </cfRule>
    <cfRule type="cellIs" dxfId="1024" priority="302" operator="equal">
      <formula>"Meta no Conseguida"</formula>
    </cfRule>
  </conditionalFormatting>
  <conditionalFormatting sqref="H10:H11">
    <cfRule type="cellIs" dxfId="1023" priority="74" operator="equal">
      <formula>"Meta Conseguida"</formula>
    </cfRule>
    <cfRule type="cellIs" dxfId="1022" priority="75" operator="equal">
      <formula>"Meta non Conseguida"</formula>
    </cfRule>
  </conditionalFormatting>
  <conditionalFormatting sqref="H10:H24">
    <cfRule type="cellIs" dxfId="1021" priority="43" operator="equal">
      <formula>"Introducir resultado"</formula>
    </cfRule>
  </conditionalFormatting>
  <conditionalFormatting sqref="H12:H14">
    <cfRule type="cellIs" dxfId="1020" priority="299" operator="equal">
      <formula>"Meta no Conseguida"</formula>
    </cfRule>
    <cfRule type="cellIs" dxfId="1019" priority="298" operator="equal">
      <formula>"Resultado Introducido"</formula>
    </cfRule>
  </conditionalFormatting>
  <conditionalFormatting sqref="H15">
    <cfRule type="cellIs" dxfId="1018" priority="59" operator="equal">
      <formula>"Meta Conseguida"</formula>
    </cfRule>
    <cfRule type="cellIs" dxfId="1017" priority="60" operator="equal">
      <formula>"Meta non Conseguida"</formula>
    </cfRule>
  </conditionalFormatting>
  <conditionalFormatting sqref="H16:H19">
    <cfRule type="cellIs" dxfId="1016" priority="293" operator="equal">
      <formula>"Meta no Conseguida"</formula>
    </cfRule>
    <cfRule type="cellIs" dxfId="1015" priority="292" operator="equal">
      <formula>"Indicador Completado"</formula>
    </cfRule>
  </conditionalFormatting>
  <conditionalFormatting sqref="H20">
    <cfRule type="cellIs" dxfId="1014" priority="45" operator="equal">
      <formula>"Meta non Conseguida"</formula>
    </cfRule>
    <cfRule type="cellIs" dxfId="1013" priority="44" operator="equal">
      <formula>"Meta Conseguida"</formula>
    </cfRule>
  </conditionalFormatting>
  <conditionalFormatting sqref="H21">
    <cfRule type="cellIs" dxfId="1012" priority="290" operator="equal">
      <formula>"Meta no Conseguida"</formula>
    </cfRule>
    <cfRule type="cellIs" dxfId="1011" priority="289" operator="equal">
      <formula>"Indicador Completado"</formula>
    </cfRule>
  </conditionalFormatting>
  <conditionalFormatting sqref="H22:H23">
    <cfRule type="cellIs" dxfId="1010" priority="105" operator="equal">
      <formula>"Meta non Conseguida"</formula>
    </cfRule>
  </conditionalFormatting>
  <conditionalFormatting sqref="H22:H24">
    <cfRule type="cellIs" dxfId="1009" priority="104" operator="equal">
      <formula>"Meta Conseguida"</formula>
    </cfRule>
  </conditionalFormatting>
  <conditionalFormatting sqref="H24">
    <cfRule type="cellIs" dxfId="1008" priority="327" operator="equal">
      <formula>"Meta no Conseguida"</formula>
    </cfRule>
  </conditionalFormatting>
  <conditionalFormatting sqref="H27">
    <cfRule type="cellIs" dxfId="1007" priority="15" operator="equal">
      <formula>"Ningunha Meta Alcanzada"</formula>
    </cfRule>
    <cfRule type="cellIs" dxfId="1006" priority="14" operator="equal">
      <formula>"Meta Parcialmente Alcanzada"</formula>
    </cfRule>
    <cfRule type="cellIs" dxfId="1005" priority="13" operator="equal">
      <formula>"Meta Totalmente Alcanzada"</formula>
    </cfRule>
  </conditionalFormatting>
  <conditionalFormatting sqref="H28:H49">
    <cfRule type="cellIs" dxfId="1004" priority="284" operator="equal">
      <formula>"Meta non Conseguida"</formula>
    </cfRule>
    <cfRule type="cellIs" dxfId="1003" priority="283" operator="equal">
      <formula>"Meta Conseguida"</formula>
    </cfRule>
    <cfRule type="cellIs" dxfId="1002" priority="282" operator="equal">
      <formula>"Introducir resultado"</formula>
    </cfRule>
  </conditionalFormatting>
  <conditionalFormatting sqref="K7">
    <cfRule type="cellIs" dxfId="1001" priority="263" operator="equal">
      <formula>0</formula>
    </cfRule>
  </conditionalFormatting>
  <conditionalFormatting sqref="K10">
    <cfRule type="cellIs" dxfId="1000" priority="94" operator="equal">
      <formula>0</formula>
    </cfRule>
    <cfRule type="cellIs" dxfId="999" priority="95" operator="greaterThan">
      <formula>J10</formula>
    </cfRule>
    <cfRule type="cellIs" dxfId="998" priority="96" operator="lessThanOrEqual">
      <formula>J10</formula>
    </cfRule>
  </conditionalFormatting>
  <conditionalFormatting sqref="K11">
    <cfRule type="cellIs" dxfId="997" priority="89" operator="lessThan">
      <formula>J11</formula>
    </cfRule>
    <cfRule type="cellIs" dxfId="996" priority="90" operator="greaterThanOrEqual">
      <formula>J11</formula>
    </cfRule>
  </conditionalFormatting>
  <conditionalFormatting sqref="K11:K22">
    <cfRule type="cellIs" dxfId="995" priority="49" operator="equal">
      <formula>0</formula>
    </cfRule>
  </conditionalFormatting>
  <conditionalFormatting sqref="K15">
    <cfRule type="cellIs" dxfId="994" priority="65" operator="lessThan">
      <formula>J15</formula>
    </cfRule>
    <cfRule type="cellIs" dxfId="993" priority="66" operator="greaterThanOrEqual">
      <formula>J15</formula>
    </cfRule>
  </conditionalFormatting>
  <conditionalFormatting sqref="K20">
    <cfRule type="cellIs" dxfId="992" priority="50" operator="lessThan">
      <formula>J20</formula>
    </cfRule>
    <cfRule type="cellIs" dxfId="991" priority="51" operator="greaterThanOrEqual">
      <formula>J20</formula>
    </cfRule>
  </conditionalFormatting>
  <conditionalFormatting sqref="K22:K23">
    <cfRule type="cellIs" dxfId="990" priority="119" operator="lessThan">
      <formula>J22</formula>
    </cfRule>
    <cfRule type="cellIs" dxfId="989" priority="120" operator="greaterThanOrEqual">
      <formula>J22</formula>
    </cfRule>
  </conditionalFormatting>
  <conditionalFormatting sqref="K23">
    <cfRule type="cellIs" dxfId="988" priority="118" operator="equal">
      <formula>0</formula>
    </cfRule>
  </conditionalFormatting>
  <conditionalFormatting sqref="K27">
    <cfRule type="cellIs" dxfId="987" priority="11" operator="lessThan">
      <formula>$F27</formula>
    </cfRule>
    <cfRule type="cellIs" dxfId="986" priority="10" operator="equal">
      <formula>0</formula>
    </cfRule>
    <cfRule type="cellIs" dxfId="985" priority="12" operator="greaterThanOrEqual">
      <formula>$F27</formula>
    </cfRule>
  </conditionalFormatting>
  <conditionalFormatting sqref="L7">
    <cfRule type="cellIs" dxfId="984" priority="262" operator="equal">
      <formula>"Meta no Conseguida"</formula>
    </cfRule>
    <cfRule type="cellIs" dxfId="983" priority="261" operator="equal">
      <formula>"Resultado Introducido"</formula>
    </cfRule>
    <cfRule type="cellIs" dxfId="982" priority="260" operator="equal">
      <formula>"Introducir resultado"</formula>
    </cfRule>
  </conditionalFormatting>
  <conditionalFormatting sqref="L10:L11">
    <cfRule type="cellIs" dxfId="981" priority="72" operator="equal">
      <formula>"Meta non Conseguida"</formula>
    </cfRule>
    <cfRule type="cellIs" dxfId="980" priority="71" operator="equal">
      <formula>"Meta Conseguida"</formula>
    </cfRule>
  </conditionalFormatting>
  <conditionalFormatting sqref="L10:L24">
    <cfRule type="cellIs" dxfId="979" priority="40" operator="equal">
      <formula>"Introducir resultado"</formula>
    </cfRule>
  </conditionalFormatting>
  <conditionalFormatting sqref="L12:L14">
    <cfRule type="cellIs" dxfId="978" priority="197" operator="equal">
      <formula>"Resultado Introducido"</formula>
    </cfRule>
    <cfRule type="cellIs" dxfId="977" priority="198" operator="equal">
      <formula>"Meta no Conseguida"</formula>
    </cfRule>
  </conditionalFormatting>
  <conditionalFormatting sqref="L15">
    <cfRule type="cellIs" dxfId="976" priority="57" operator="equal">
      <formula>"Meta non Conseguida"</formula>
    </cfRule>
    <cfRule type="cellIs" dxfId="975" priority="56" operator="equal">
      <formula>"Meta Conseguida"</formula>
    </cfRule>
  </conditionalFormatting>
  <conditionalFormatting sqref="L16:L19">
    <cfRule type="cellIs" dxfId="974" priority="191" operator="equal">
      <formula>"Indicador Completado"</formula>
    </cfRule>
    <cfRule type="cellIs" dxfId="973" priority="192" operator="equal">
      <formula>"Meta no Conseguida"</formula>
    </cfRule>
  </conditionalFormatting>
  <conditionalFormatting sqref="L20">
    <cfRule type="cellIs" dxfId="972" priority="42" operator="equal">
      <formula>"Meta non Conseguida"</formula>
    </cfRule>
    <cfRule type="cellIs" dxfId="971" priority="41" operator="equal">
      <formula>"Meta Conseguida"</formula>
    </cfRule>
  </conditionalFormatting>
  <conditionalFormatting sqref="L21">
    <cfRule type="cellIs" dxfId="970" priority="188" operator="equal">
      <formula>"Indicador Completado"</formula>
    </cfRule>
    <cfRule type="cellIs" dxfId="969" priority="189" operator="equal">
      <formula>"Meta no Conseguida"</formula>
    </cfRule>
  </conditionalFormatting>
  <conditionalFormatting sqref="L22:L23">
    <cfRule type="cellIs" dxfId="968" priority="102" operator="equal">
      <formula>"Meta non Conseguida"</formula>
    </cfRule>
  </conditionalFormatting>
  <conditionalFormatting sqref="L22:L24">
    <cfRule type="cellIs" dxfId="967" priority="101" operator="equal">
      <formula>"Meta Conseguida"</formula>
    </cfRule>
  </conditionalFormatting>
  <conditionalFormatting sqref="L24">
    <cfRule type="cellIs" dxfId="966" priority="322" operator="equal">
      <formula>"Meta no Conseguida"</formula>
    </cfRule>
  </conditionalFormatting>
  <conditionalFormatting sqref="L27">
    <cfRule type="cellIs" dxfId="965" priority="7" operator="equal">
      <formula>"Meta Totalmente Alcanzada"</formula>
    </cfRule>
    <cfRule type="cellIs" dxfId="964" priority="9" operator="equal">
      <formula>"Ningunha Meta Alcanzada"</formula>
    </cfRule>
    <cfRule type="cellIs" dxfId="963" priority="8" operator="equal">
      <formula>"Meta Parcialmente Alcanzada"</formula>
    </cfRule>
  </conditionalFormatting>
  <conditionalFormatting sqref="L28:L49">
    <cfRule type="cellIs" dxfId="962" priority="242" operator="equal">
      <formula>"Meta Conseguida"</formula>
    </cfRule>
    <cfRule type="cellIs" dxfId="961" priority="243" operator="equal">
      <formula>"Meta non Conseguida"</formula>
    </cfRule>
    <cfRule type="cellIs" dxfId="960" priority="241" operator="equal">
      <formula>"Introducir resultado"</formula>
    </cfRule>
  </conditionalFormatting>
  <conditionalFormatting sqref="O7">
    <cfRule type="cellIs" dxfId="959" priority="259" operator="equal">
      <formula>0</formula>
    </cfRule>
  </conditionalFormatting>
  <conditionalFormatting sqref="O10">
    <cfRule type="cellIs" dxfId="958" priority="93" operator="lessThanOrEqual">
      <formula>N10</formula>
    </cfRule>
    <cfRule type="cellIs" dxfId="957" priority="92" operator="greaterThan">
      <formula>N10</formula>
    </cfRule>
    <cfRule type="cellIs" dxfId="956" priority="91" operator="equal">
      <formula>0</formula>
    </cfRule>
  </conditionalFormatting>
  <conditionalFormatting sqref="O11">
    <cfRule type="cellIs" dxfId="955" priority="86" operator="lessThan">
      <formula>N11</formula>
    </cfRule>
    <cfRule type="cellIs" dxfId="954" priority="87" operator="greaterThanOrEqual">
      <formula>N11</formula>
    </cfRule>
  </conditionalFormatting>
  <conditionalFormatting sqref="O11:O22">
    <cfRule type="cellIs" dxfId="953" priority="46" operator="equal">
      <formula>0</formula>
    </cfRule>
  </conditionalFormatting>
  <conditionalFormatting sqref="O15">
    <cfRule type="cellIs" dxfId="952" priority="63" operator="greaterThanOrEqual">
      <formula>N15</formula>
    </cfRule>
    <cfRule type="cellIs" dxfId="951" priority="62" operator="lessThan">
      <formula>N15</formula>
    </cfRule>
  </conditionalFormatting>
  <conditionalFormatting sqref="O20">
    <cfRule type="cellIs" dxfId="950" priority="47" operator="lessThan">
      <formula>N20</formula>
    </cfRule>
    <cfRule type="cellIs" dxfId="949" priority="48" operator="greaterThanOrEqual">
      <formula>N20</formula>
    </cfRule>
  </conditionalFormatting>
  <conditionalFormatting sqref="O22:O23">
    <cfRule type="cellIs" dxfId="948" priority="111" operator="greaterThanOrEqual">
      <formula>N22</formula>
    </cfRule>
    <cfRule type="cellIs" dxfId="947" priority="110" operator="lessThan">
      <formula>N22</formula>
    </cfRule>
  </conditionalFormatting>
  <conditionalFormatting sqref="O23">
    <cfRule type="cellIs" dxfId="946" priority="109" operator="equal">
      <formula>0</formula>
    </cfRule>
  </conditionalFormatting>
  <conditionalFormatting sqref="O27">
    <cfRule type="cellIs" dxfId="945" priority="6" operator="greaterThanOrEqual">
      <formula>$F27</formula>
    </cfRule>
    <cfRule type="cellIs" dxfId="944" priority="5" operator="lessThan">
      <formula>$F27</formula>
    </cfRule>
    <cfRule type="cellIs" dxfId="943" priority="4" operator="equal">
      <formula>0</formula>
    </cfRule>
  </conditionalFormatting>
  <conditionalFormatting sqref="O28:O44 G28:G49 K28:K49">
    <cfRule type="cellIs" dxfId="942" priority="285" operator="equal">
      <formula>0</formula>
    </cfRule>
    <cfRule type="cellIs" dxfId="941" priority="286" operator="lessThan">
      <formula>F28</formula>
    </cfRule>
    <cfRule type="cellIs" dxfId="940" priority="287" operator="greaterThanOrEqual">
      <formula>F28</formula>
    </cfRule>
  </conditionalFormatting>
  <conditionalFormatting sqref="P7">
    <cfRule type="cellIs" dxfId="939" priority="256" operator="equal">
      <formula>"Introducir resultado"</formula>
    </cfRule>
    <cfRule type="cellIs" dxfId="938" priority="258" operator="equal">
      <formula>"Meta no Conseguida"</formula>
    </cfRule>
    <cfRule type="cellIs" dxfId="937" priority="257" operator="equal">
      <formula>"Resultado Introducido"</formula>
    </cfRule>
  </conditionalFormatting>
  <conditionalFormatting sqref="P10:P11">
    <cfRule type="cellIs" dxfId="936" priority="68" operator="equal">
      <formula>"Meta Conseguida"</formula>
    </cfRule>
    <cfRule type="cellIs" dxfId="935" priority="69" operator="equal">
      <formula>"Meta non Conseguida"</formula>
    </cfRule>
  </conditionalFormatting>
  <conditionalFormatting sqref="P10:P23">
    <cfRule type="cellIs" dxfId="934" priority="37" operator="equal">
      <formula>"Introducir resultado"</formula>
    </cfRule>
  </conditionalFormatting>
  <conditionalFormatting sqref="P12:P14">
    <cfRule type="cellIs" dxfId="933" priority="159" operator="equal">
      <formula>"Meta no Conseguida"</formula>
    </cfRule>
    <cfRule type="cellIs" dxfId="932" priority="158" operator="equal">
      <formula>"Resultado Introducido"</formula>
    </cfRule>
  </conditionalFormatting>
  <conditionalFormatting sqref="P15">
    <cfRule type="cellIs" dxfId="931" priority="54" operator="equal">
      <formula>"Meta non Conseguida"</formula>
    </cfRule>
    <cfRule type="cellIs" dxfId="930" priority="53" operator="equal">
      <formula>"Meta Conseguida"</formula>
    </cfRule>
  </conditionalFormatting>
  <conditionalFormatting sqref="P16:P19">
    <cfRule type="cellIs" dxfId="929" priority="153" operator="equal">
      <formula>"Meta no Conseguida"</formula>
    </cfRule>
    <cfRule type="cellIs" dxfId="928" priority="152" operator="equal">
      <formula>"Indicador Completado"</formula>
    </cfRule>
  </conditionalFormatting>
  <conditionalFormatting sqref="P20">
    <cfRule type="cellIs" dxfId="927" priority="39" operator="equal">
      <formula>"Meta non Conseguida"</formula>
    </cfRule>
    <cfRule type="cellIs" dxfId="926" priority="38" operator="equal">
      <formula>"Meta Conseguida"</formula>
    </cfRule>
  </conditionalFormatting>
  <conditionalFormatting sqref="P21">
    <cfRule type="cellIs" dxfId="925" priority="150" operator="equal">
      <formula>"Meta no Conseguida"</formula>
    </cfRule>
    <cfRule type="cellIs" dxfId="924" priority="149" operator="equal">
      <formula>"Indicador Completado"</formula>
    </cfRule>
  </conditionalFormatting>
  <conditionalFormatting sqref="P22:P23">
    <cfRule type="cellIs" dxfId="923" priority="99" operator="equal">
      <formula>"Meta non Conseguida"</formula>
    </cfRule>
    <cfRule type="cellIs" dxfId="922" priority="98" operator="equal">
      <formula>"Meta Conseguida"</formula>
    </cfRule>
  </conditionalFormatting>
  <conditionalFormatting sqref="P27">
    <cfRule type="cellIs" dxfId="921" priority="3" operator="equal">
      <formula>"Ningunha Meta Alcanzada"</formula>
    </cfRule>
    <cfRule type="cellIs" dxfId="920" priority="1" operator="equal">
      <formula>"Meta Totalmente Alcanzada"</formula>
    </cfRule>
    <cfRule type="cellIs" dxfId="919" priority="2" operator="equal">
      <formula>"Meta Parcialmente Alcanzada"</formula>
    </cfRule>
  </conditionalFormatting>
  <conditionalFormatting sqref="P28:P44">
    <cfRule type="cellIs" dxfId="918" priority="231" operator="equal">
      <formula>"Meta non Conseguida"</formula>
    </cfRule>
    <cfRule type="cellIs" dxfId="917" priority="230" operator="equal">
      <formula>"Meta Conseguida"</formula>
    </cfRule>
    <cfRule type="cellIs" dxfId="916" priority="229" operator="equal">
      <formula>"Introducir resultado"</formula>
    </cfRule>
  </conditionalFormatting>
  <pageMargins left="0.70866141732283505" right="0.70866141732283505" top="0.74803149606299202" bottom="0.74803149606299202" header="0.31496062992126" footer="0.31496062992126"/>
  <pageSetup paperSize="9" scale="46" fitToHeight="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pageSetUpPr fitToPage="1"/>
  </sheetPr>
  <dimension ref="A1:P99"/>
  <sheetViews>
    <sheetView tabSelected="1" zoomScale="80" zoomScaleNormal="80" workbookViewId="0">
      <pane xSplit="5" ySplit="6" topLeftCell="G83" activePane="bottomRight" state="frozen"/>
      <selection pane="topRight" activeCell="F1" sqref="F1"/>
      <selection pane="bottomLeft" activeCell="A7" sqref="A7"/>
      <selection pane="bottomRight" activeCell="K8" sqref="K8"/>
    </sheetView>
  </sheetViews>
  <sheetFormatPr baseColWidth="10" defaultColWidth="11.42578125" defaultRowHeight="15"/>
  <cols>
    <col min="1" max="1" width="5.7109375" style="3" customWidth="1"/>
    <col min="2" max="2" width="38.7109375" style="1" customWidth="1"/>
    <col min="3" max="3" width="33.7109375" style="1" customWidth="1"/>
    <col min="4" max="4" width="73.7109375" style="1" customWidth="1"/>
    <col min="5" max="5" width="19.85546875" style="1" customWidth="1"/>
    <col min="6" max="6" width="12.7109375" style="3" customWidth="1"/>
    <col min="7" max="7" width="12.7109375" style="19" customWidth="1"/>
    <col min="8" max="8" width="26.7109375" style="1" customWidth="1"/>
    <col min="9" max="9" width="1.7109375" style="2" customWidth="1"/>
    <col min="10" max="11" width="12.7109375" style="2" customWidth="1"/>
    <col min="12" max="12" width="26.7109375" style="2" customWidth="1"/>
    <col min="13" max="13" width="2.28515625" style="2" customWidth="1"/>
    <col min="14" max="15" width="12.42578125" style="2" customWidth="1"/>
    <col min="16" max="16" width="27" style="2" customWidth="1"/>
    <col min="17" max="16384" width="11.42578125" style="2"/>
  </cols>
  <sheetData>
    <row r="1" spans="1:16" ht="15.75" thickBot="1">
      <c r="F1" s="1"/>
      <c r="G1" s="1"/>
    </row>
    <row r="2" spans="1:16" s="1" customFormat="1" ht="29.25" customHeight="1" thickBot="1">
      <c r="A2" s="476" t="s">
        <v>240</v>
      </c>
      <c r="B2" s="477"/>
      <c r="C2" s="477"/>
      <c r="D2" s="477"/>
      <c r="E2" s="477"/>
      <c r="F2" s="477"/>
      <c r="G2" s="477"/>
      <c r="H2" s="478"/>
    </row>
    <row r="3" spans="1:16" s="1" customFormat="1" ht="6" customHeight="1" thickBot="1">
      <c r="A3" s="46"/>
      <c r="B3" s="46"/>
      <c r="C3" s="46"/>
      <c r="D3" s="46"/>
      <c r="E3" s="46"/>
      <c r="F3" s="46"/>
      <c r="G3" s="23"/>
      <c r="H3" s="46"/>
      <c r="J3" s="46"/>
      <c r="K3" s="23"/>
      <c r="L3" s="46"/>
    </row>
    <row r="4" spans="1:16" ht="36.75" customHeight="1" thickBot="1">
      <c r="A4" s="474" t="s">
        <v>152</v>
      </c>
      <c r="B4" s="475"/>
      <c r="C4" s="479" t="s">
        <v>94</v>
      </c>
      <c r="D4" s="473"/>
      <c r="E4" s="176" t="s">
        <v>461</v>
      </c>
      <c r="F4" s="471" t="str">
        <f>+Centro!F4</f>
        <v>Curso 2023-2024</v>
      </c>
      <c r="G4" s="472"/>
      <c r="H4" s="473"/>
      <c r="J4" s="471" t="str">
        <f>+Centro!J4</f>
        <v>Curso 2024-2025</v>
      </c>
      <c r="K4" s="472"/>
      <c r="L4" s="473"/>
      <c r="N4" s="471" t="str">
        <f>+Centro!N4</f>
        <v>Curso 2025-2026</v>
      </c>
      <c r="O4" s="472"/>
      <c r="P4" s="473"/>
    </row>
    <row r="5" spans="1:16" ht="39" customHeight="1" thickBot="1">
      <c r="A5" s="187" t="s">
        <v>153</v>
      </c>
      <c r="B5" s="187" t="s">
        <v>85</v>
      </c>
      <c r="C5" s="187" t="s">
        <v>95</v>
      </c>
      <c r="D5" s="259" t="s">
        <v>164</v>
      </c>
      <c r="E5" s="259" t="s">
        <v>462</v>
      </c>
      <c r="F5" s="259" t="s">
        <v>1</v>
      </c>
      <c r="G5" s="270" t="s">
        <v>2</v>
      </c>
      <c r="H5" s="59" t="s">
        <v>243</v>
      </c>
      <c r="J5" s="259" t="s">
        <v>1</v>
      </c>
      <c r="K5" s="270" t="s">
        <v>2</v>
      </c>
      <c r="L5" s="59" t="s">
        <v>243</v>
      </c>
      <c r="N5" s="259" t="s">
        <v>1</v>
      </c>
      <c r="O5" s="270" t="s">
        <v>2</v>
      </c>
      <c r="P5" s="59" t="s">
        <v>243</v>
      </c>
    </row>
    <row r="6" spans="1:16" s="52" customFormat="1" ht="18.75" customHeight="1">
      <c r="A6" s="30" t="s">
        <v>0</v>
      </c>
      <c r="B6" s="31"/>
      <c r="C6" s="31"/>
      <c r="D6" s="260"/>
      <c r="E6" s="260"/>
      <c r="F6" s="271"/>
      <c r="G6" s="271"/>
      <c r="H6" s="33"/>
      <c r="J6" s="529"/>
      <c r="K6" s="271"/>
      <c r="L6" s="33"/>
      <c r="N6" s="271"/>
      <c r="O6" s="271"/>
      <c r="P6" s="33"/>
    </row>
    <row r="7" spans="1:16" ht="51">
      <c r="A7" s="99" t="s">
        <v>175</v>
      </c>
      <c r="B7" s="92" t="s">
        <v>261</v>
      </c>
      <c r="C7" s="92" t="s">
        <v>281</v>
      </c>
      <c r="D7" s="330" t="s">
        <v>343</v>
      </c>
      <c r="E7" s="386" t="s">
        <v>463</v>
      </c>
      <c r="F7" s="272">
        <v>45</v>
      </c>
      <c r="G7" s="273">
        <v>15</v>
      </c>
      <c r="H7" s="361" t="str">
        <f>+IF(AND(ISBLANK(F7),ISBLANK(G7)),"Introducir Meta e Resultado",IF(ISBLANK(F7),"Indicador Sen Meta",IF(ISBLANK(G7),"Introducir Resultado",IF(G7&gt;=F7,"Meta Conseguida","Meta Non Conseguida"))))</f>
        <v>Meta Non Conseguida</v>
      </c>
      <c r="J7" s="272"/>
      <c r="K7" s="273">
        <v>21</v>
      </c>
      <c r="L7" s="361" t="str">
        <f>+IF(AND(ISBLANK(J7),ISBLANK(K7)),"Introducir Meta e Resultado",IF(ISBLANK(J7),"Indicador Sen Meta",IF(ISBLANK(K7),"Introducir Resultado",IF(K7&gt;=J7,"Meta Conseguida","Meta Non Conseguida"))))</f>
        <v>Indicador Sen Meta</v>
      </c>
      <c r="N7" s="272"/>
      <c r="O7" s="273"/>
      <c r="P7" s="361" t="str">
        <f>+IF(AND(ISBLANK(N7),ISBLANK(O7)),"Introducir Meta e Resultado",IF(ISBLANK(N7),"Indicador Sen Meta",IF(ISBLANK(O7),"Introducir Resultado",IF(O7&gt;=N7,"Meta Conseguida","Meta Non Conseguida"))))</f>
        <v>Introducir Meta e Resultado</v>
      </c>
    </row>
    <row r="8" spans="1:16" ht="37.5">
      <c r="A8" s="104" t="s">
        <v>3</v>
      </c>
      <c r="B8" s="63" t="s">
        <v>72</v>
      </c>
      <c r="C8" s="63" t="s">
        <v>4</v>
      </c>
      <c r="D8" s="274" t="s">
        <v>311</v>
      </c>
      <c r="E8" s="387">
        <v>1</v>
      </c>
      <c r="F8" s="160">
        <f>+COUNTA(F9:F10)</f>
        <v>2</v>
      </c>
      <c r="G8" s="406">
        <f>+COUNTIF(H9:H10,"Meta Conseguida")</f>
        <v>0</v>
      </c>
      <c r="H8" s="374" t="str">
        <f>+IF(COUNTA(F9:F10)=0,"Indicador Sen Meta",IF(G8=2,"Meta Totalmente Alcanzada",IF(G9=0,"Introducir Resultado",IF(G8=0,"Ningunha Meta Alcanzada",IF(G8&gt;0,"Meta Parcialmente Alcanzada")))))</f>
        <v>Ningunha Meta Alcanzada</v>
      </c>
      <c r="I8" s="375"/>
      <c r="J8" s="530">
        <f>+COUNTA(J9:J10)</f>
        <v>2</v>
      </c>
      <c r="K8" s="406">
        <f>+COUNTIF(L9:L10,"Meta Conseguida")</f>
        <v>0</v>
      </c>
      <c r="L8" s="374" t="str">
        <f>+IF(COUNTA(J9:J10)=0,"Indicador Sen Meta",IF(K8=2,"Meta Totalmente Alcanzada",IF(K9=0,"Introducir Resultado",IF(K8=0,"Ningunha Meta Alcanzada",IF(K8&gt;0,"Meta Parcialmente Alcanzada")))))</f>
        <v>Ningunha Meta Alcanzada</v>
      </c>
      <c r="N8" s="160">
        <f>+COUNTA(N9:N10)</f>
        <v>0</v>
      </c>
      <c r="O8" s="406">
        <f>+COUNTIF(P9:P10,"Meta Conseguida")</f>
        <v>0</v>
      </c>
      <c r="P8" s="374" t="str">
        <f>+IF(COUNTA(N9:N10)=0,"Indicador Sen Meta",IF(O8=2,"Meta Totalmente Alcanzada",IF(O9=0,"Introducir Resultado",IF(O8=0,"Ningunha Meta Alcanzada",IF(O8&gt;0,"Meta Parcialmente Alcanzada")))))</f>
        <v>Indicador Sen Meta</v>
      </c>
    </row>
    <row r="9" spans="1:16" ht="63.75">
      <c r="A9" s="56" t="s">
        <v>67</v>
      </c>
      <c r="B9" s="65" t="s">
        <v>285</v>
      </c>
      <c r="C9" s="65" t="s">
        <v>4</v>
      </c>
      <c r="D9" s="275" t="s">
        <v>344</v>
      </c>
      <c r="E9" s="388">
        <v>1</v>
      </c>
      <c r="F9" s="444" t="s">
        <v>434</v>
      </c>
      <c r="G9" s="277">
        <v>10</v>
      </c>
      <c r="H9" s="425" t="str">
        <f t="shared" ref="H9:H10" si="0">+IF(AND(ISBLANK(F9),ISBLANK(G9)),"Introducir Meta e Resultado",IF(ISBLANK(F9),"Introducir Meta",IF(ISBLANK(G9),"Introducir Resultado",IF(G9&gt;=F9,"Meta Conseguida","Meta Non Conseguida"))))</f>
        <v>Meta Non Conseguida</v>
      </c>
      <c r="J9" s="276">
        <v>2</v>
      </c>
      <c r="K9" s="277">
        <v>1</v>
      </c>
      <c r="L9" s="425" t="str">
        <f t="shared" ref="L9:L10" si="1">+IF(AND(ISBLANK(J9),ISBLANK(K9)),"Introducir Meta e Resultado",IF(ISBLANK(J9),"Introducir Meta",IF(ISBLANK(K9),"Introducir Resultado",IF(K9&gt;=J9,"Meta Conseguida","Meta Non Conseguida"))))</f>
        <v>Meta Non Conseguida</v>
      </c>
      <c r="N9" s="276"/>
      <c r="O9" s="277"/>
      <c r="P9" s="425" t="str">
        <f t="shared" ref="P9:P10" si="2">+IF(AND(ISBLANK(N9),ISBLANK(O9)),"Introducir Meta e Resultado",IF(ISBLANK(N9),"Introducir Meta",IF(ISBLANK(O9),"Introducir Resultado",IF(O9&gt;=N9,"Meta Conseguida","Meta Non Conseguida"))))</f>
        <v>Introducir Meta e Resultado</v>
      </c>
    </row>
    <row r="10" spans="1:16" ht="51">
      <c r="A10" s="57" t="s">
        <v>68</v>
      </c>
      <c r="B10" s="64" t="s">
        <v>184</v>
      </c>
      <c r="C10" s="64" t="s">
        <v>4</v>
      </c>
      <c r="D10" s="278" t="s">
        <v>286</v>
      </c>
      <c r="E10" s="389">
        <v>1</v>
      </c>
      <c r="F10" s="445" t="s">
        <v>434</v>
      </c>
      <c r="G10" s="277">
        <f>+IFERROR(G$9/G$87,0)</f>
        <v>9.4339622641509441E-2</v>
      </c>
      <c r="H10" s="426" t="str">
        <f t="shared" si="0"/>
        <v>Meta Non Conseguida</v>
      </c>
      <c r="J10" s="279">
        <v>0.02</v>
      </c>
      <c r="K10" s="277">
        <f>+IFERROR(K$9/K$87,0)</f>
        <v>9.8039215686274508E-3</v>
      </c>
      <c r="L10" s="426" t="str">
        <f t="shared" si="1"/>
        <v>Meta Non Conseguida</v>
      </c>
      <c r="N10" s="279"/>
      <c r="O10" s="277">
        <f>+IFERROR(O$9/O$87,0)</f>
        <v>0</v>
      </c>
      <c r="P10" s="426" t="str">
        <f t="shared" si="2"/>
        <v>Introducir Meta</v>
      </c>
    </row>
    <row r="11" spans="1:16" ht="38.25">
      <c r="A11" s="99" t="s">
        <v>5</v>
      </c>
      <c r="B11" s="92" t="s">
        <v>69</v>
      </c>
      <c r="C11" s="92" t="s">
        <v>202</v>
      </c>
      <c r="D11" s="280" t="s">
        <v>309</v>
      </c>
      <c r="E11" s="386">
        <v>3</v>
      </c>
      <c r="F11" s="281">
        <f>+G11+COUNTIF(H$7:H$10,"Meta non Conseguida")+COUNTIF(H$12:H$89,"Meta non Conseguida")</f>
        <v>55</v>
      </c>
      <c r="G11" s="282">
        <f>+COUNTIF(H$6:H$10,"Meta Conseguida")+COUNTIF(H$12:H$89,"Meta Conseguida")</f>
        <v>37</v>
      </c>
      <c r="H11" s="258">
        <f>+IFERROR(G11/F11,"Introducir Meta")</f>
        <v>0.67272727272727273</v>
      </c>
      <c r="J11" s="531">
        <v>55</v>
      </c>
      <c r="K11" s="282">
        <f>+COUNTIF(L$6:L$10,"Meta Conseguida")+COUNTIF(L$12:L$89,"Meta Conseguida")</f>
        <v>35</v>
      </c>
      <c r="L11" s="258">
        <f>+IFERROR(K11/J11,"Introducir Meta")</f>
        <v>0.63636363636363635</v>
      </c>
      <c r="N11" s="281">
        <f>+O11+COUNTIF(P$7:P$10,"Meta non Conseguida")+COUNTIF(P$12:P$89,"Meta non Conseguida")</f>
        <v>0</v>
      </c>
      <c r="O11" s="282">
        <f>+COUNTIF(P$6:P$10,"Meta Conseguida")+COUNTIF(P$12:P$89,"Meta Conseguida")</f>
        <v>0</v>
      </c>
      <c r="P11" s="258" t="str">
        <f>+IFERROR(O11/N11,"Introducir Meta")</f>
        <v>Introducir Meta</v>
      </c>
    </row>
    <row r="12" spans="1:16" ht="37.5">
      <c r="A12" s="104" t="s">
        <v>66</v>
      </c>
      <c r="B12" s="63" t="s">
        <v>305</v>
      </c>
      <c r="C12" s="63" t="s">
        <v>7</v>
      </c>
      <c r="D12" s="274" t="s">
        <v>312</v>
      </c>
      <c r="E12" s="387">
        <v>4</v>
      </c>
      <c r="F12" s="160">
        <f>+COUNTA(F13:F14)</f>
        <v>2</v>
      </c>
      <c r="G12" s="406">
        <f>+COUNTIF(H13:H14,"Meta Conseguida")</f>
        <v>0</v>
      </c>
      <c r="H12" s="374" t="str">
        <f>+IF(COUNTA(F13:F14)=0,"Indicador Sen Meta",IF(G12=2,"Meta Totalmente Alcanzada",IF(G13=0,"Introducir Resultado",IF(G12=0,"Ningunha Meta Alcanzada",IF(G12&gt;0,"Meta Parcialmente Alcanzada")))))</f>
        <v>Ningunha Meta Alcanzada</v>
      </c>
      <c r="I12" s="375"/>
      <c r="J12" s="530">
        <f>+COUNTA(J13:J14)</f>
        <v>2</v>
      </c>
      <c r="K12" s="406">
        <f>+COUNTIF(L13:L14,"Meta Conseguida")</f>
        <v>0</v>
      </c>
      <c r="L12" s="374" t="str">
        <f>+IF(COUNTA(J13:J14)=0,"Indicador Sen Meta",IF(K12=2,"Meta Totalmente Alcanzada",IF(K13=0,"Introducir Resultado",IF(K12=0,"Ningunha Meta Alcanzada",IF(K12&gt;0,"Meta Parcialmente Alcanzada")))))</f>
        <v>Introducir Resultado</v>
      </c>
      <c r="N12" s="160">
        <f>+COUNTA(N13:N14)</f>
        <v>0</v>
      </c>
      <c r="O12" s="406">
        <f>+COUNTIF(P13:P14,"Meta Conseguida")</f>
        <v>0</v>
      </c>
      <c r="P12" s="374" t="str">
        <f>+IF(COUNTA(N13:N14)=0,"Indicador Sen Meta",IF(O12=2,"Meta Totalmente Alcanzada",IF(O13=0,"Introducir Resultado",IF(O12=0,"Ningunha Meta Alcanzada",IF(O12&gt;0,"Meta Parcialmente Alcanzada")))))</f>
        <v>Indicador Sen Meta</v>
      </c>
    </row>
    <row r="13" spans="1:16" ht="63.75">
      <c r="A13" s="450" t="s">
        <v>181</v>
      </c>
      <c r="B13" s="65" t="s">
        <v>185</v>
      </c>
      <c r="C13" s="65" t="s">
        <v>7</v>
      </c>
      <c r="D13" s="275" t="s">
        <v>393</v>
      </c>
      <c r="E13" s="388">
        <v>4</v>
      </c>
      <c r="F13" s="276" t="s">
        <v>434</v>
      </c>
      <c r="G13" s="277">
        <v>6</v>
      </c>
      <c r="H13" s="425" t="str">
        <f t="shared" ref="H13:H14" si="3">+IF(AND(ISBLANK(F13),ISBLANK(G13)),"Introducir Meta e Resultado",IF(ISBLANK(F13),"Introducir Meta",IF(ISBLANK(G13),"Introducir Resultado",IF(G13&gt;=F13,"Meta Conseguida","Meta Non Conseguida"))))</f>
        <v>Meta Non Conseguida</v>
      </c>
      <c r="J13" s="276">
        <v>4</v>
      </c>
      <c r="K13" s="277"/>
      <c r="L13" s="425" t="str">
        <f t="shared" ref="L13:L14" si="4">+IF(AND(ISBLANK(J13),ISBLANK(K13)),"Introducir Meta e Resultado",IF(ISBLANK(J13),"Introducir Meta",IF(ISBLANK(K13),"Introducir Resultado",IF(K13&gt;=J13,"Meta Conseguida","Meta Non Conseguida"))))</f>
        <v>Introducir Resultado</v>
      </c>
      <c r="N13" s="276"/>
      <c r="O13" s="277"/>
      <c r="P13" s="425" t="str">
        <f t="shared" ref="P13:P14" si="5">+IF(AND(ISBLANK(N13),ISBLANK(O13)),"Introducir Meta e Resultado",IF(ISBLANK(N13),"Introducir Meta",IF(ISBLANK(O13),"Introducir Resultado",IF(O13&gt;=N13,"Meta Conseguida","Meta Non Conseguida"))))</f>
        <v>Introducir Meta e Resultado</v>
      </c>
    </row>
    <row r="14" spans="1:16" ht="38.25">
      <c r="A14" s="451" t="s">
        <v>306</v>
      </c>
      <c r="B14" s="64" t="s">
        <v>110</v>
      </c>
      <c r="C14" s="64" t="s">
        <v>7</v>
      </c>
      <c r="D14" s="278" t="s">
        <v>307</v>
      </c>
      <c r="E14" s="389">
        <v>4</v>
      </c>
      <c r="F14" s="279" t="s">
        <v>434</v>
      </c>
      <c r="G14" s="283">
        <f>+IFERROR(G$13/G$88,0)</f>
        <v>0.14634146341463414</v>
      </c>
      <c r="H14" s="426" t="str">
        <f t="shared" si="3"/>
        <v>Meta Non Conseguida</v>
      </c>
      <c r="J14" s="279">
        <v>0.12</v>
      </c>
      <c r="K14" s="283">
        <f>+IFERROR(K$13/K$88,0)</f>
        <v>0</v>
      </c>
      <c r="L14" s="426" t="str">
        <f t="shared" si="4"/>
        <v>Meta Non Conseguida</v>
      </c>
      <c r="N14" s="279"/>
      <c r="O14" s="283">
        <f>+IFERROR(O$13/O$88,0)</f>
        <v>0</v>
      </c>
      <c r="P14" s="426" t="str">
        <f t="shared" si="5"/>
        <v>Introducir Meta</v>
      </c>
    </row>
    <row r="15" spans="1:16" ht="25.5">
      <c r="A15" s="407" t="s">
        <v>330</v>
      </c>
      <c r="B15" s="408" t="s">
        <v>331</v>
      </c>
      <c r="C15" s="408" t="s">
        <v>7</v>
      </c>
      <c r="D15" s="409" t="s">
        <v>332</v>
      </c>
      <c r="E15" s="390">
        <v>4</v>
      </c>
      <c r="F15" s="256" t="s">
        <v>173</v>
      </c>
      <c r="G15" s="304">
        <v>0.14634146341463414</v>
      </c>
      <c r="H15" s="427" t="str">
        <f>+IF(ISBLANK(G15),"Introducir Resultado","Resultado Introducido")</f>
        <v>Resultado Introducido</v>
      </c>
      <c r="J15" s="279">
        <v>0.2</v>
      </c>
      <c r="K15" s="534">
        <v>0.41699999999999998</v>
      </c>
      <c r="L15" s="425" t="str">
        <f t="shared" ref="L15:L18" si="6">+IF(AND(ISBLANK(J15),ISBLANK(K15)),"Introducir Meta e Resultado",IF(ISBLANK(J15),"Introducir Meta",IF(ISBLANK(K15),"Introducir Resultado",IF(K15&gt;=J15,"Meta Conseguida","Meta Non Conseguida"))))</f>
        <v>Meta Conseguida</v>
      </c>
      <c r="N15" s="256" t="s">
        <v>173</v>
      </c>
      <c r="O15" s="237"/>
      <c r="P15" s="427" t="str">
        <f>+IF(ISBLANK(O15),"Introducir Resultado","Resultado Introducido")</f>
        <v>Introducir Resultado</v>
      </c>
    </row>
    <row r="16" spans="1:16" s="165" customFormat="1" ht="37.5">
      <c r="A16" s="104" t="s">
        <v>8</v>
      </c>
      <c r="B16" s="63" t="s">
        <v>111</v>
      </c>
      <c r="C16" s="63" t="s">
        <v>7</v>
      </c>
      <c r="D16" s="274" t="s">
        <v>313</v>
      </c>
      <c r="E16" s="391">
        <v>4</v>
      </c>
      <c r="F16" s="160">
        <f>+COUNTA(F17:F18)</f>
        <v>2</v>
      </c>
      <c r="G16" s="406">
        <f>+COUNTIF(H17:H18,"Meta Conseguida")</f>
        <v>0</v>
      </c>
      <c r="H16" s="374" t="str">
        <f>+IF(COUNTA(F17:F18)=0,"Indicador Sen Meta",IF(G16=2,"Meta Totalmente Alcanzada",IF(G17=0,"Introducir Resultado",IF(G16=0,"Ningunha Meta Alcanzada",IF(G16&gt;0,"Meta Parcialmente Alcanzada")))))</f>
        <v>Ningunha Meta Alcanzada</v>
      </c>
      <c r="I16" s="375"/>
      <c r="J16" s="530">
        <f>+COUNTA(J17:J18)</f>
        <v>2</v>
      </c>
      <c r="K16" s="406">
        <f>+COUNTIF(L17:L18,"Meta Conseguida")</f>
        <v>2</v>
      </c>
      <c r="L16" s="374" t="str">
        <f>+IF(COUNTA(J17:J18)=0,"Indicador Sen Meta",IF(K16=2,"Meta Totalmente Alcanzada",IF(K17=0,"Introducir Resultado",IF(K16=0,"Ningunha Meta Alcanzada",IF(K16&gt;0,"Meta Parcialmente Alcanzada")))))</f>
        <v>Meta Totalmente Alcanzada</v>
      </c>
      <c r="M16" s="2"/>
      <c r="N16" s="160">
        <f>+COUNTA(N17:N18)</f>
        <v>0</v>
      </c>
      <c r="O16" s="406">
        <f>+COUNTIF(P17:P18,"Meta Conseguida")</f>
        <v>0</v>
      </c>
      <c r="P16" s="374" t="str">
        <f>+IF(COUNTA(N17:N18)=0,"Indicador Sen Meta",IF(O16=2,"Meta Totalmente Alcanzada",IF(O17=0,"Introducir Resultado",IF(O16=0,"Ningunha Meta Alcanzada",IF(O16&gt;0,"Meta Parcialmente Alcanzada")))))</f>
        <v>Indicador Sen Meta</v>
      </c>
    </row>
    <row r="17" spans="1:16" s="165" customFormat="1" ht="51">
      <c r="A17" s="56" t="s">
        <v>70</v>
      </c>
      <c r="B17" s="65" t="s">
        <v>219</v>
      </c>
      <c r="C17" s="65" t="s">
        <v>7</v>
      </c>
      <c r="D17" s="284" t="s">
        <v>394</v>
      </c>
      <c r="E17" s="388">
        <v>4</v>
      </c>
      <c r="F17" s="279" t="s">
        <v>434</v>
      </c>
      <c r="G17" s="277">
        <v>5</v>
      </c>
      <c r="H17" s="425" t="str">
        <f t="shared" ref="H17:H18" si="7">+IF(AND(ISBLANK(F17),ISBLANK(G17)),"Introducir Meta e Resultado",IF(ISBLANK(F17),"Introducir Meta",IF(ISBLANK(G17),"Introducir Resultado",IF(G17&gt;=F17,"Meta Conseguida","Meta Non Conseguida"))))</f>
        <v>Meta Non Conseguida</v>
      </c>
      <c r="I17" s="2"/>
      <c r="J17" s="276">
        <v>2</v>
      </c>
      <c r="K17" s="277">
        <v>5</v>
      </c>
      <c r="L17" s="425" t="str">
        <f t="shared" si="6"/>
        <v>Meta Conseguida</v>
      </c>
      <c r="M17" s="235"/>
      <c r="N17" s="276"/>
      <c r="O17" s="277"/>
      <c r="P17" s="425" t="str">
        <f t="shared" ref="P17:P18" si="8">+IF(AND(ISBLANK(N17),ISBLANK(O17)),"Introducir Meta e Resultado",IF(ISBLANK(N17),"Introducir Meta",IF(ISBLANK(O17),"Introducir Resultado",IF(O17&gt;=N17,"Meta Conseguida","Meta Non Conseguida"))))</f>
        <v>Introducir Meta e Resultado</v>
      </c>
    </row>
    <row r="18" spans="1:16" ht="38.25">
      <c r="A18" s="56" t="s">
        <v>71</v>
      </c>
      <c r="B18" s="65" t="s">
        <v>220</v>
      </c>
      <c r="C18" s="65" t="s">
        <v>7</v>
      </c>
      <c r="D18" s="284" t="s">
        <v>333</v>
      </c>
      <c r="E18" s="388">
        <v>4</v>
      </c>
      <c r="F18" s="279" t="s">
        <v>434</v>
      </c>
      <c r="G18" s="286">
        <f>+IFERROR(G$17/G$88,0)</f>
        <v>0.12195121951219512</v>
      </c>
      <c r="H18" s="425" t="str">
        <f t="shared" si="7"/>
        <v>Meta Non Conseguida</v>
      </c>
      <c r="I18" s="235"/>
      <c r="J18" s="285">
        <v>0.06</v>
      </c>
      <c r="K18" s="286">
        <f>+IFERROR(K$17/K$88,0)</f>
        <v>0.23809523809523808</v>
      </c>
      <c r="L18" s="425" t="str">
        <f t="shared" si="6"/>
        <v>Meta Conseguida</v>
      </c>
      <c r="M18" s="235"/>
      <c r="N18" s="285"/>
      <c r="O18" s="286">
        <f>+IFERROR(O$17/O$88,0)</f>
        <v>0</v>
      </c>
      <c r="P18" s="425" t="str">
        <f t="shared" si="8"/>
        <v>Introducir Meta</v>
      </c>
    </row>
    <row r="19" spans="1:16" ht="51">
      <c r="A19" s="57" t="s">
        <v>182</v>
      </c>
      <c r="B19" s="64" t="s">
        <v>151</v>
      </c>
      <c r="C19" s="64" t="s">
        <v>7</v>
      </c>
      <c r="D19" s="287" t="s">
        <v>221</v>
      </c>
      <c r="E19" s="389">
        <v>4</v>
      </c>
      <c r="F19" s="288" t="s">
        <v>173</v>
      </c>
      <c r="G19" s="289" t="s">
        <v>173</v>
      </c>
      <c r="H19" s="166" t="s">
        <v>173</v>
      </c>
      <c r="J19" s="532" t="s">
        <v>173</v>
      </c>
      <c r="K19" s="289" t="s">
        <v>173</v>
      </c>
      <c r="L19" s="166" t="s">
        <v>173</v>
      </c>
      <c r="N19" s="288" t="s">
        <v>173</v>
      </c>
      <c r="O19" s="289" t="s">
        <v>173</v>
      </c>
      <c r="P19" s="166" t="s">
        <v>173</v>
      </c>
    </row>
    <row r="20" spans="1:16" ht="37.5">
      <c r="A20" s="104" t="s">
        <v>10</v>
      </c>
      <c r="B20" s="94" t="s">
        <v>73</v>
      </c>
      <c r="C20" s="94" t="s">
        <v>7</v>
      </c>
      <c r="D20" s="274" t="s">
        <v>314</v>
      </c>
      <c r="E20" s="391">
        <v>4</v>
      </c>
      <c r="F20" s="160">
        <f>+COUNTA(F21:F22)</f>
        <v>2</v>
      </c>
      <c r="G20" s="406">
        <f>+COUNTIF(H21:H22,"Meta Conseguida")</f>
        <v>0</v>
      </c>
      <c r="H20" s="374" t="str">
        <f>+IF(COUNTA(F21:F22)=0,"Indicador Sen Meta",IF(G20=2,"Meta Totalmente Alcanzada",IF(G21=0,"Introducir Resultado",IF(G20=0,"Ningunha Meta Alcanzada",IF(G20&gt;0,"Meta Parcialmente Alcanzada")))))</f>
        <v>Ningunha Meta Alcanzada</v>
      </c>
      <c r="I20" s="375"/>
      <c r="J20" s="530">
        <f>+COUNTA(J21:J22)</f>
        <v>2</v>
      </c>
      <c r="K20" s="406">
        <f>+COUNTIF(L21:L22,"Meta Conseguida")</f>
        <v>0</v>
      </c>
      <c r="L20" s="374" t="str">
        <f>+IF(COUNTA(J21:J22)=0,"Indicador Sen Meta",IF(K20=2,"Meta Totalmente Alcanzada",IF(K21=0,"Introducir Resultado",IF(K20=0,"Ningunha Meta Alcanzada",IF(K20&gt;0,"Meta Parcialmente Alcanzada")))))</f>
        <v>Introducir Resultado</v>
      </c>
      <c r="N20" s="160">
        <f>+COUNTA(N21:N22)</f>
        <v>0</v>
      </c>
      <c r="O20" s="406">
        <f>+COUNTIF(P21:P22,"Meta Conseguida")</f>
        <v>0</v>
      </c>
      <c r="P20" s="374" t="str">
        <f>+IF(COUNTA(N21:N22)=0,"Indicador Sen Meta",IF(O20=2,"Meta Totalmente Alcanzada",IF(O21=0,"Introducir Resultado",IF(O20=0,"Ningunha Meta Alcanzada",IF(O20&gt;0,"Meta Parcialmente Alcanzada")))))</f>
        <v>Indicador Sen Meta</v>
      </c>
    </row>
    <row r="21" spans="1:16" ht="63.75">
      <c r="A21" s="450" t="s">
        <v>74</v>
      </c>
      <c r="B21" s="65" t="s">
        <v>186</v>
      </c>
      <c r="C21" s="65" t="s">
        <v>7</v>
      </c>
      <c r="D21" s="275" t="s">
        <v>395</v>
      </c>
      <c r="E21" s="388">
        <v>4</v>
      </c>
      <c r="F21" s="279" t="s">
        <v>434</v>
      </c>
      <c r="G21" s="277">
        <v>2</v>
      </c>
      <c r="H21" s="425" t="str">
        <f t="shared" ref="H21:H22" si="9">+IF(AND(ISBLANK(F21),ISBLANK(G21)),"Introducir Meta e Resultado",IF(ISBLANK(F21),"Introducir Meta",IF(ISBLANK(G21),"Introducir Resultado",IF(G21&gt;=F21,"Meta Conseguida","Meta Non Conseguida"))))</f>
        <v>Meta Non Conseguida</v>
      </c>
      <c r="J21" s="276">
        <v>2</v>
      </c>
      <c r="K21" s="277"/>
      <c r="L21" s="425" t="str">
        <f t="shared" ref="L21:L22" si="10">+IF(AND(ISBLANK(J21),ISBLANK(K21)),"Introducir Meta e Resultado",IF(ISBLANK(J21),"Introducir Meta",IF(ISBLANK(K21),"Introducir Resultado",IF(K21&gt;=J21,"Meta Conseguida","Meta Non Conseguida"))))</f>
        <v>Introducir Resultado</v>
      </c>
      <c r="N21" s="276"/>
      <c r="O21" s="277"/>
      <c r="P21" s="425" t="str">
        <f t="shared" ref="P21:P22" si="11">+IF(AND(ISBLANK(N21),ISBLANK(O21)),"Introducir Meta e Resultado",IF(ISBLANK(N21),"Introducir Meta",IF(ISBLANK(O21),"Introducir Resultado",IF(O21&gt;=N21,"Meta Conseguida","Meta Non Conseguida"))))</f>
        <v>Introducir Meta e Resultado</v>
      </c>
    </row>
    <row r="22" spans="1:16" ht="38.25">
      <c r="A22" s="451" t="s">
        <v>75</v>
      </c>
      <c r="B22" s="64" t="s">
        <v>187</v>
      </c>
      <c r="C22" s="64" t="s">
        <v>7</v>
      </c>
      <c r="D22" s="278" t="s">
        <v>287</v>
      </c>
      <c r="E22" s="389">
        <v>4</v>
      </c>
      <c r="F22" s="279" t="s">
        <v>434</v>
      </c>
      <c r="G22" s="286">
        <f>+IFERROR(G$21/G$88,0)</f>
        <v>4.878048780487805E-2</v>
      </c>
      <c r="H22" s="426" t="str">
        <f t="shared" si="9"/>
        <v>Meta Non Conseguida</v>
      </c>
      <c r="I22" s="235"/>
      <c r="J22" s="533">
        <v>0.06</v>
      </c>
      <c r="K22" s="286">
        <f>+IFERROR(K$21/K$88,0)</f>
        <v>0</v>
      </c>
      <c r="L22" s="426" t="str">
        <f t="shared" si="10"/>
        <v>Meta Non Conseguida</v>
      </c>
      <c r="N22" s="285"/>
      <c r="O22" s="286">
        <f>+IFERROR(O$21/O$88,0)</f>
        <v>0</v>
      </c>
      <c r="P22" s="426" t="str">
        <f t="shared" si="11"/>
        <v>Introducir Meta</v>
      </c>
    </row>
    <row r="23" spans="1:16" ht="25.5">
      <c r="A23" s="98" t="s">
        <v>12</v>
      </c>
      <c r="B23" s="105" t="s">
        <v>15</v>
      </c>
      <c r="C23" s="105" t="s">
        <v>16</v>
      </c>
      <c r="D23" s="290" t="s">
        <v>288</v>
      </c>
      <c r="E23" s="392">
        <v>5</v>
      </c>
      <c r="F23" s="291" t="s">
        <v>173</v>
      </c>
      <c r="G23" s="292" t="s">
        <v>173</v>
      </c>
      <c r="H23" s="215" t="s">
        <v>173</v>
      </c>
      <c r="J23" s="291" t="s">
        <v>173</v>
      </c>
      <c r="K23" s="292" t="s">
        <v>173</v>
      </c>
      <c r="L23" s="215" t="s">
        <v>173</v>
      </c>
      <c r="N23" s="291" t="s">
        <v>173</v>
      </c>
      <c r="O23" s="292" t="s">
        <v>173</v>
      </c>
      <c r="P23" s="215" t="s">
        <v>173</v>
      </c>
    </row>
    <row r="24" spans="1:16" ht="37.5">
      <c r="A24" s="98" t="s">
        <v>13</v>
      </c>
      <c r="B24" s="93" t="s">
        <v>76</v>
      </c>
      <c r="C24" s="93" t="s">
        <v>156</v>
      </c>
      <c r="D24" s="293" t="s">
        <v>315</v>
      </c>
      <c r="E24" s="391" t="s">
        <v>464</v>
      </c>
      <c r="F24" s="410">
        <f>+COUNTA(F25:F30)+COUNTA(F32:F33)+COUNTA(F35:F36)</f>
        <v>10</v>
      </c>
      <c r="G24" s="411">
        <f>+COUNTIF(H25:H36,"Meta Conseguida")</f>
        <v>5</v>
      </c>
      <c r="H24" s="374" t="str">
        <f>+IF((G24+F24)=0,"Introducir Meta e Resultado",IF(COUNTA(G25:G30)=0,"Indicador Sen Resultados",IF(G24=0,"Ningunha Meta Alcanzada",IF(G24&gt;=F24,"Meta Totalmente Alcanzada",IF(G24&gt;0,"Meta Parcialmente Alcanzada")))))</f>
        <v>Meta Parcialmente Alcanzada</v>
      </c>
      <c r="I24" s="375"/>
      <c r="J24" s="410">
        <f>+COUNTA(J25:J30)+COUNTA(J32:J33)+COUNTA(J35:J36)</f>
        <v>10</v>
      </c>
      <c r="K24" s="411">
        <f>+COUNTIF(L25:L36,"Meta Conseguida")</f>
        <v>7</v>
      </c>
      <c r="L24" s="374" t="str">
        <f>+IF((K24+J24)=0,"Introducir Meta e Resultado",IF(COUNTA(K25:K30)=0,"Indicador Sen Resultados",IF(K24=0,"Ningunha Meta Alcanzada",IF(K24&gt;=J24,"Meta Totalmente Alcanzada",IF(K24&gt;0,"Meta Parcialmente Alcanzada")))))</f>
        <v>Meta Parcialmente Alcanzada</v>
      </c>
      <c r="N24" s="410">
        <f>+COUNTA(N25:N30)+COUNTA(N32:N33)+COUNTA(N35:N36)</f>
        <v>0</v>
      </c>
      <c r="O24" s="411">
        <f>+COUNTIF(P25:P36,"Meta Conseguida")</f>
        <v>0</v>
      </c>
      <c r="P24" s="374" t="str">
        <f>+IF((O24+N24)=0,"Introducir Meta e Resultado",IF(COUNTA(O25:O30)=0,"Indicador Sen Resultados",IF(O24=0,"Ningunha Meta Alcanzada",IF(O24&gt;=N24,"Meta Totalmente Alcanzada",IF(O24&gt;0,"Meta Parcialmente Alcanzada")))))</f>
        <v>Introducir Meta e Resultado</v>
      </c>
    </row>
    <row r="25" spans="1:16" ht="63.75">
      <c r="A25" s="53" t="s">
        <v>77</v>
      </c>
      <c r="B25" s="88" t="s">
        <v>86</v>
      </c>
      <c r="C25" s="88" t="s">
        <v>156</v>
      </c>
      <c r="D25" s="294" t="s">
        <v>396</v>
      </c>
      <c r="E25" s="393">
        <v>7</v>
      </c>
      <c r="F25" s="285">
        <v>0.2</v>
      </c>
      <c r="G25" s="295">
        <v>0.269230769230769</v>
      </c>
      <c r="H25" s="425" t="str">
        <f t="shared" ref="H25" si="12">+IF(AND(ISBLANK(F25),ISBLANK(G25)),"Introducir Meta e Resultado",IF(ISBLANK(F25),"Introducir Meta",IF(ISBLANK(G25),"Introducir Resultado",IF(G25&gt;=F25,"Meta Conseguida","Meta Non Conseguida"))))</f>
        <v>Meta Conseguida</v>
      </c>
      <c r="J25" s="285">
        <v>0.2</v>
      </c>
      <c r="K25" s="295">
        <v>0.16669999999999999</v>
      </c>
      <c r="L25" s="425" t="str">
        <f t="shared" ref="L25" si="13">+IF(AND(ISBLANK(J25),ISBLANK(K25)),"Introducir Meta e Resultado",IF(ISBLANK(J25),"Introducir Meta",IF(ISBLANK(K25),"Introducir Resultado",IF(K25&gt;=J25,"Meta Conseguida","Meta Non Conseguida"))))</f>
        <v>Meta Non Conseguida</v>
      </c>
      <c r="N25" s="285"/>
      <c r="O25" s="295"/>
      <c r="P25" s="425" t="str">
        <f t="shared" ref="P25" si="14">+IF(AND(ISBLANK(N25),ISBLANK(O25)),"Introducir Meta e Resultado",IF(ISBLANK(N25),"Introducir Meta",IF(ISBLANK(O25),"Introducir Resultado",IF(O25&gt;=N25,"Meta Conseguida","Meta Non Conseguida"))))</f>
        <v>Introducir Meta e Resultado</v>
      </c>
    </row>
    <row r="26" spans="1:16" ht="51">
      <c r="A26" s="53" t="s">
        <v>78</v>
      </c>
      <c r="B26" s="88" t="s">
        <v>206</v>
      </c>
      <c r="C26" s="88" t="s">
        <v>156</v>
      </c>
      <c r="D26" s="294" t="s">
        <v>397</v>
      </c>
      <c r="E26" s="393">
        <v>7</v>
      </c>
      <c r="F26" s="296">
        <v>0.25</v>
      </c>
      <c r="G26" s="295">
        <v>0.21052631578947401</v>
      </c>
      <c r="H26" s="425" t="str">
        <f>+IF(AND(ISBLANK(F26),ISBLANK(G26)),"Introducir Meta e Resultado",IF(ISBLANK(F26),"Introducir Meta",IF(ISBLANK(G26),"Introducir Resultado",IF(G26&lt;=F26,"Meta Conseguida","Meta Non Conseguida"))))</f>
        <v>Meta Conseguida</v>
      </c>
      <c r="I26" s="214"/>
      <c r="J26" s="296">
        <v>0.25</v>
      </c>
      <c r="K26" s="295">
        <v>0.3846</v>
      </c>
      <c r="L26" s="425" t="str">
        <f>+IF(AND(ISBLANK(J26),ISBLANK(K26)),"Introducir Meta e Resultado",IF(ISBLANK(J26),"Introducir Meta",IF(ISBLANK(K26),"Introducir Resultado",IF(K26&lt;=J26,"Meta Conseguida","Meta Non Conseguida"))))</f>
        <v>Meta Non Conseguida</v>
      </c>
      <c r="N26" s="296"/>
      <c r="O26" s="295"/>
      <c r="P26" s="425" t="str">
        <f>+IF(AND(ISBLANK(N26),ISBLANK(O26)),"Introducir Meta e Resultado",IF(ISBLANK(N26),"Introducir Meta",IF(ISBLANK(O26),"Introducir Resultado",IF(O26&lt;=N26,"Meta Conseguida","Meta Non Conseguida"))))</f>
        <v>Introducir Meta e Resultado</v>
      </c>
    </row>
    <row r="27" spans="1:16" ht="63.75">
      <c r="A27" s="53" t="s">
        <v>79</v>
      </c>
      <c r="B27" s="88" t="s">
        <v>87</v>
      </c>
      <c r="C27" s="88" t="s">
        <v>156</v>
      </c>
      <c r="D27" s="294" t="s">
        <v>396</v>
      </c>
      <c r="E27" s="393">
        <v>7</v>
      </c>
      <c r="F27" s="285">
        <v>0.5</v>
      </c>
      <c r="G27" s="295">
        <v>0.67510548523206804</v>
      </c>
      <c r="H27" s="425" t="str">
        <f t="shared" ref="H27:H33" si="15">+IF(AND(ISBLANK(F27),ISBLANK(G27)),"Introducir Meta e Resultado",IF(ISBLANK(F27),"Introducir Meta",IF(ISBLANK(G27),"Introducir Resultado",IF(G27&gt;=F27,"Meta Conseguida","Meta Non Conseguida"))))</f>
        <v>Meta Conseguida</v>
      </c>
      <c r="J27" s="285">
        <v>0.5</v>
      </c>
      <c r="K27" s="295">
        <v>0.80400000000000005</v>
      </c>
      <c r="L27" s="425" t="str">
        <f t="shared" ref="L27:L30" si="16">+IF(AND(ISBLANK(J27),ISBLANK(K27)),"Introducir Meta e Resultado",IF(ISBLANK(J27),"Introducir Meta",IF(ISBLANK(K27),"Introducir Resultado",IF(K27&gt;=J27,"Meta Conseguida","Meta Non Conseguida"))))</f>
        <v>Meta Conseguida</v>
      </c>
      <c r="N27" s="285"/>
      <c r="O27" s="295"/>
      <c r="P27" s="425" t="str">
        <f t="shared" ref="P27:P30" si="17">+IF(AND(ISBLANK(N27),ISBLANK(O27)),"Introducir Meta e Resultado",IF(ISBLANK(N27),"Introducir Meta",IF(ISBLANK(O27),"Introducir Resultado",IF(O27&gt;=N27,"Meta Conseguida","Meta Non Conseguida"))))</f>
        <v>Introducir Meta e Resultado</v>
      </c>
    </row>
    <row r="28" spans="1:16" ht="51">
      <c r="A28" s="53" t="s">
        <v>80</v>
      </c>
      <c r="B28" s="88" t="s">
        <v>229</v>
      </c>
      <c r="C28" s="88" t="s">
        <v>156</v>
      </c>
      <c r="D28" s="333" t="s">
        <v>398</v>
      </c>
      <c r="E28" s="394">
        <v>7</v>
      </c>
      <c r="F28" s="285">
        <v>0.6</v>
      </c>
      <c r="G28" s="295">
        <v>0.70630279402209195</v>
      </c>
      <c r="H28" s="425" t="str">
        <f t="shared" si="15"/>
        <v>Meta Conseguida</v>
      </c>
      <c r="J28" s="285">
        <v>0.6</v>
      </c>
      <c r="K28" s="295">
        <v>0.73</v>
      </c>
      <c r="L28" s="425" t="str">
        <f t="shared" si="16"/>
        <v>Meta Conseguida</v>
      </c>
      <c r="N28" s="285"/>
      <c r="O28" s="295"/>
      <c r="P28" s="425" t="str">
        <f t="shared" si="17"/>
        <v>Introducir Meta e Resultado</v>
      </c>
    </row>
    <row r="29" spans="1:16" ht="51">
      <c r="A29" s="53" t="s">
        <v>81</v>
      </c>
      <c r="B29" s="88" t="s">
        <v>88</v>
      </c>
      <c r="C29" s="88" t="s">
        <v>156</v>
      </c>
      <c r="D29" s="294" t="s">
        <v>399</v>
      </c>
      <c r="E29" s="393">
        <v>7</v>
      </c>
      <c r="F29" s="285">
        <v>0.8</v>
      </c>
      <c r="G29" s="295">
        <v>0.86751795690343203</v>
      </c>
      <c r="H29" s="425" t="str">
        <f t="shared" si="15"/>
        <v>Meta Conseguida</v>
      </c>
      <c r="J29" s="285">
        <v>0.8</v>
      </c>
      <c r="K29" s="295">
        <v>0.88</v>
      </c>
      <c r="L29" s="425" t="str">
        <f t="shared" si="16"/>
        <v>Meta Conseguida</v>
      </c>
      <c r="N29" s="285"/>
      <c r="O29" s="295"/>
      <c r="P29" s="425" t="str">
        <f t="shared" si="17"/>
        <v>Introducir Meta e Resultado</v>
      </c>
    </row>
    <row r="30" spans="1:16" ht="51">
      <c r="A30" s="53" t="s">
        <v>82</v>
      </c>
      <c r="B30" s="88" t="s">
        <v>89</v>
      </c>
      <c r="C30" s="88" t="s">
        <v>156</v>
      </c>
      <c r="D30" s="294" t="s">
        <v>400</v>
      </c>
      <c r="E30" s="393">
        <v>7</v>
      </c>
      <c r="F30" s="279" t="s">
        <v>434</v>
      </c>
      <c r="G30" s="295">
        <v>0.81416504223521802</v>
      </c>
      <c r="H30" s="425" t="str">
        <f t="shared" si="15"/>
        <v>Meta Non Conseguida</v>
      </c>
      <c r="J30" s="285">
        <v>0.75</v>
      </c>
      <c r="K30" s="295">
        <v>0.83</v>
      </c>
      <c r="L30" s="425" t="str">
        <f t="shared" si="16"/>
        <v>Meta Conseguida</v>
      </c>
      <c r="N30" s="285"/>
      <c r="O30" s="295"/>
      <c r="P30" s="425" t="str">
        <f t="shared" si="17"/>
        <v>Introducir Meta e Resultado</v>
      </c>
    </row>
    <row r="31" spans="1:16" ht="38.25">
      <c r="A31" s="53" t="s">
        <v>83</v>
      </c>
      <c r="B31" s="88" t="s">
        <v>251</v>
      </c>
      <c r="C31" s="88" t="s">
        <v>156</v>
      </c>
      <c r="D31" s="297" t="s">
        <v>188</v>
      </c>
      <c r="E31" s="393">
        <v>6</v>
      </c>
      <c r="F31" s="279" t="s">
        <v>173</v>
      </c>
      <c r="G31" s="299" t="s">
        <v>173</v>
      </c>
      <c r="H31" s="186" t="s">
        <v>173</v>
      </c>
      <c r="J31" s="298" t="s">
        <v>173</v>
      </c>
      <c r="K31" s="299" t="s">
        <v>173</v>
      </c>
      <c r="L31" s="186" t="s">
        <v>173</v>
      </c>
      <c r="N31" s="298" t="s">
        <v>173</v>
      </c>
      <c r="O31" s="299" t="s">
        <v>173</v>
      </c>
      <c r="P31" s="186" t="s">
        <v>173</v>
      </c>
    </row>
    <row r="32" spans="1:16" ht="38.25">
      <c r="A32" s="53" t="s">
        <v>84</v>
      </c>
      <c r="B32" s="88" t="s">
        <v>289</v>
      </c>
      <c r="C32" s="88" t="s">
        <v>156</v>
      </c>
      <c r="D32" s="294" t="s">
        <v>401</v>
      </c>
      <c r="E32" s="393">
        <v>6</v>
      </c>
      <c r="F32" s="279" t="s">
        <v>434</v>
      </c>
      <c r="G32" s="295">
        <f>+MIN('Anexos 1'!$O$6:$O$100)</f>
        <v>0.39285714285714302</v>
      </c>
      <c r="H32" s="425" t="str">
        <f t="shared" si="15"/>
        <v>Meta Non Conseguida</v>
      </c>
      <c r="J32" s="285">
        <v>0.5</v>
      </c>
      <c r="K32" s="295">
        <f>+IFERROR(MIN('Anexos 2'!$O$6:$O$202),"----")</f>
        <v>0.42857142857142899</v>
      </c>
      <c r="L32" s="425" t="str">
        <f t="shared" ref="L32:L33" si="18">+IF(AND(ISBLANK(J32),ISBLANK(K32)),"Introducir Meta e Resultado",IF(ISBLANK(J32),"Introducir Meta",IF(ISBLANK(K32),"Introducir Resultado",IF(K32&gt;=J32,"Meta Conseguida","Meta Non Conseguida"))))</f>
        <v>Meta Non Conseguida</v>
      </c>
      <c r="N32" s="285"/>
      <c r="O32" s="295">
        <f>+IFERROR(MIN('Anexos 3'!$O$6:$O$200),"----")</f>
        <v>0</v>
      </c>
      <c r="P32" s="425" t="str">
        <f t="shared" ref="P32:P33" si="19">+IF(AND(ISBLANK(N32),ISBLANK(O32)),"Introducir Meta e Resultado",IF(ISBLANK(N32),"Introducir Meta",IF(ISBLANK(O32),"Introducir Resultado",IF(O32&gt;=N32,"Meta Conseguida","Meta Non Conseguida"))))</f>
        <v>Introducir Meta</v>
      </c>
    </row>
    <row r="33" spans="1:16" ht="51">
      <c r="A33" s="53" t="s">
        <v>165</v>
      </c>
      <c r="B33" s="88" t="s">
        <v>504</v>
      </c>
      <c r="C33" s="88" t="s">
        <v>156</v>
      </c>
      <c r="D33" s="294" t="s">
        <v>390</v>
      </c>
      <c r="E33" s="393">
        <v>6</v>
      </c>
      <c r="F33" s="279" t="s">
        <v>434</v>
      </c>
      <c r="G33" s="295">
        <f>'Anexos 1'!$S$3</f>
        <v>0</v>
      </c>
      <c r="H33" s="425" t="str">
        <f t="shared" si="15"/>
        <v>Meta Non Conseguida</v>
      </c>
      <c r="I33" s="214"/>
      <c r="J33" s="285">
        <v>0.75</v>
      </c>
      <c r="K33" s="295">
        <f>+'Anexos 2'!$S$3</f>
        <v>0.95238095238095233</v>
      </c>
      <c r="L33" s="425" t="str">
        <f t="shared" si="18"/>
        <v>Meta Conseguida</v>
      </c>
      <c r="N33" s="300"/>
      <c r="O33" s="295">
        <f>+'Anexos 3'!$S$3</f>
        <v>0</v>
      </c>
      <c r="P33" s="425" t="str">
        <f t="shared" si="19"/>
        <v>Introducir Meta</v>
      </c>
    </row>
    <row r="34" spans="1:16" ht="38.25">
      <c r="A34" s="53" t="s">
        <v>166</v>
      </c>
      <c r="B34" s="88" t="s">
        <v>169</v>
      </c>
      <c r="C34" s="88" t="s">
        <v>156</v>
      </c>
      <c r="D34" s="297" t="s">
        <v>189</v>
      </c>
      <c r="E34" s="393">
        <v>6</v>
      </c>
      <c r="F34" s="298" t="s">
        <v>173</v>
      </c>
      <c r="G34" s="299" t="s">
        <v>173</v>
      </c>
      <c r="H34" s="186" t="s">
        <v>173</v>
      </c>
      <c r="J34" s="298" t="s">
        <v>173</v>
      </c>
      <c r="K34" s="299" t="s">
        <v>173</v>
      </c>
      <c r="L34" s="186" t="s">
        <v>173</v>
      </c>
      <c r="N34" s="298" t="s">
        <v>173</v>
      </c>
      <c r="O34" s="299" t="s">
        <v>173</v>
      </c>
      <c r="P34" s="186" t="s">
        <v>173</v>
      </c>
    </row>
    <row r="35" spans="1:16" ht="38.25">
      <c r="A35" s="53" t="s">
        <v>167</v>
      </c>
      <c r="B35" s="88" t="s">
        <v>290</v>
      </c>
      <c r="C35" s="88" t="s">
        <v>156</v>
      </c>
      <c r="D35" s="294" t="s">
        <v>391</v>
      </c>
      <c r="E35" s="393">
        <v>6</v>
      </c>
      <c r="F35" s="279" t="s">
        <v>434</v>
      </c>
      <c r="G35" s="295">
        <f>+MIN('Anexos 1'!$N$6:$N$100)</f>
        <v>0.57894736842105299</v>
      </c>
      <c r="H35" s="425" t="str">
        <f t="shared" ref="H35:H36" si="20">+IF(AND(ISBLANK(F35),ISBLANK(G35)),"Introducir Meta e Resultado",IF(ISBLANK(F35),"Introducir Meta",IF(ISBLANK(G35),"Introducir Resultado",IF(G35&gt;=F35,"Meta Conseguida","Meta Non Conseguida"))))</f>
        <v>Meta Non Conseguida</v>
      </c>
      <c r="I35" s="214"/>
      <c r="J35" s="285">
        <v>0.5</v>
      </c>
      <c r="K35" s="295">
        <f>+IFERROR(MIN('Anexos 2'!$N$6:$N$202),"----")</f>
        <v>0.625</v>
      </c>
      <c r="L35" s="425" t="str">
        <f t="shared" ref="L35:L36" si="21">+IF(AND(ISBLANK(J35),ISBLANK(K35)),"Introducir Meta e Resultado",IF(ISBLANK(J35),"Introducir Meta",IF(ISBLANK(K35),"Introducir Resultado",IF(K35&gt;=J35,"Meta Conseguida","Meta Non Conseguida"))))</f>
        <v>Meta Conseguida</v>
      </c>
      <c r="N35" s="285"/>
      <c r="O35" s="295">
        <f>+IFERROR(MIN('Anexos 3'!$N$6:$N$200),"----")</f>
        <v>0</v>
      </c>
      <c r="P35" s="425" t="str">
        <f t="shared" ref="P35:P36" si="22">+IF(AND(ISBLANK(N35),ISBLANK(O35)),"Introducir Meta e Resultado",IF(ISBLANK(N35),"Introducir Meta",IF(ISBLANK(O35),"Introducir Resultado",IF(O35&gt;=N35,"Meta Conseguida","Meta Non Conseguida"))))</f>
        <v>Introducir Meta</v>
      </c>
    </row>
    <row r="36" spans="1:16" ht="51">
      <c r="A36" s="54" t="s">
        <v>168</v>
      </c>
      <c r="B36" s="89" t="s">
        <v>505</v>
      </c>
      <c r="C36" s="89" t="s">
        <v>156</v>
      </c>
      <c r="D36" s="301" t="s">
        <v>392</v>
      </c>
      <c r="E36" s="393">
        <v>6</v>
      </c>
      <c r="F36" s="279" t="s">
        <v>434</v>
      </c>
      <c r="G36" s="295">
        <f>'Anexos 1'!$R$3</f>
        <v>0</v>
      </c>
      <c r="H36" s="425" t="str">
        <f t="shared" si="20"/>
        <v>Meta Non Conseguida</v>
      </c>
      <c r="I36" s="214"/>
      <c r="J36" s="285">
        <v>0.75</v>
      </c>
      <c r="K36" s="295">
        <f>+'Anexos 2'!$R$3</f>
        <v>1</v>
      </c>
      <c r="L36" s="425" t="str">
        <f t="shared" si="21"/>
        <v>Meta Conseguida</v>
      </c>
      <c r="N36" s="300"/>
      <c r="O36" s="295">
        <f>+'Anexos 3'!$R$3</f>
        <v>0</v>
      </c>
      <c r="P36" s="425" t="str">
        <f t="shared" si="22"/>
        <v>Introducir Meta</v>
      </c>
    </row>
    <row r="37" spans="1:16" ht="37.5">
      <c r="A37" s="98" t="s">
        <v>14</v>
      </c>
      <c r="B37" s="93" t="s">
        <v>90</v>
      </c>
      <c r="C37" s="93" t="s">
        <v>281</v>
      </c>
      <c r="D37" s="293" t="s">
        <v>316</v>
      </c>
      <c r="E37" s="391">
        <v>7</v>
      </c>
      <c r="F37" s="410">
        <f>+COUNTA(F38:F40)</f>
        <v>3</v>
      </c>
      <c r="G37" s="411">
        <f>+COUNTIF(H38:H40,"Meta Conseguida")</f>
        <v>1</v>
      </c>
      <c r="H37" s="374" t="str">
        <f>+IF(COUNTA(F38:F40)=0,"Indicador Sen Meta",IF(COUNTA(G38:G40)=0,"Indicador Sen Resultados",IF(G37=0,"Ningunha Meta Alcanzada",IF(G37&gt;=F37,"Meta Totalmente Alcanzada",IF(G37&gt;0,"Meta Parcialmente Alcanzada")))))</f>
        <v>Meta Parcialmente Alcanzada</v>
      </c>
      <c r="I37" s="375"/>
      <c r="J37" s="410">
        <f>+COUNTA(J38:J40)</f>
        <v>3</v>
      </c>
      <c r="K37" s="411">
        <f>+COUNTIF(L38:L40,"Meta Conseguida")</f>
        <v>1</v>
      </c>
      <c r="L37" s="374" t="str">
        <f>+IF(COUNTA(J38:J40)=0,"Indicador Sen Meta",IF(COUNTA(K38:K40)=0,"Indicador Sen Resultados",IF(K37=0,"Ningunha Meta Alcanzada",IF(K37&gt;=J37,"Meta Totalmente Alcanzada",IF(K37&gt;0,"Meta Parcialmente Alcanzada")))))</f>
        <v>Meta Parcialmente Alcanzada</v>
      </c>
      <c r="N37" s="410">
        <f>+COUNTA(N38:N40)</f>
        <v>0</v>
      </c>
      <c r="O37" s="411">
        <f>+COUNTIF(P38:P40,"Meta Conseguida")</f>
        <v>0</v>
      </c>
      <c r="P37" s="374" t="str">
        <f>+IF(COUNTA(N38:N40)=0,"Indicador Sen Meta",IF(COUNTA(O38:O40)=0,"Indicador Sen Resultados",IF(O37=0,"Ningunha Meta Alcanzada",IF(O37&gt;=N37,"Meta Totalmente Alcanzada",IF(O37&gt;0,"Meta Parcialmente Alcanzada")))))</f>
        <v>Indicador Sen Meta</v>
      </c>
    </row>
    <row r="38" spans="1:16" ht="51">
      <c r="A38" s="53" t="s">
        <v>91</v>
      </c>
      <c r="B38" s="88" t="s">
        <v>176</v>
      </c>
      <c r="C38" s="88" t="s">
        <v>281</v>
      </c>
      <c r="D38" s="294" t="s">
        <v>465</v>
      </c>
      <c r="E38" s="393">
        <v>7</v>
      </c>
      <c r="F38" s="285">
        <v>0.85</v>
      </c>
      <c r="G38" s="295">
        <v>0.33333333333333298</v>
      </c>
      <c r="H38" s="425" t="str">
        <f t="shared" ref="H38:H40" si="23">+IF(AND(ISBLANK(F38),ISBLANK(G38)),"Introducir Meta e Resultado",IF(ISBLANK(F38),"Introducir Meta",IF(ISBLANK(G38),"Introducir Resultado",IF(G38&gt;=F38,"Meta Conseguida","Meta Non Conseguida"))))</f>
        <v>Meta Non Conseguida</v>
      </c>
      <c r="J38" s="285">
        <v>0.85</v>
      </c>
      <c r="K38" s="295">
        <v>0.4667</v>
      </c>
      <c r="L38" s="425" t="str">
        <f t="shared" ref="L38:L40" si="24">+IF(AND(ISBLANK(J38),ISBLANK(K38)),"Introducir Meta e Resultado",IF(ISBLANK(J38),"Introducir Meta",IF(ISBLANK(K38),"Introducir Resultado",IF(K38&gt;=J38,"Meta Conseguida","Meta Non Conseguida"))))</f>
        <v>Meta Non Conseguida</v>
      </c>
      <c r="N38" s="285"/>
      <c r="O38" s="295"/>
      <c r="P38" s="425" t="str">
        <f t="shared" ref="P38:P40" si="25">+IF(AND(ISBLANK(N38),ISBLANK(O38)),"Introducir Meta e Resultado",IF(ISBLANK(N38),"Introducir Meta",IF(ISBLANK(O38),"Introducir Resultado",IF(O38&gt;=N38,"Meta Conseguida","Meta Non Conseguida"))))</f>
        <v>Introducir Meta e Resultado</v>
      </c>
    </row>
    <row r="39" spans="1:16" ht="38.25">
      <c r="A39" s="53" t="s">
        <v>92</v>
      </c>
      <c r="B39" s="88" t="s">
        <v>177</v>
      </c>
      <c r="C39" s="88" t="s">
        <v>281</v>
      </c>
      <c r="D39" s="294" t="s">
        <v>466</v>
      </c>
      <c r="E39" s="393">
        <v>7</v>
      </c>
      <c r="F39" s="285">
        <v>0.85</v>
      </c>
      <c r="G39" s="295">
        <v>0.46666666666666701</v>
      </c>
      <c r="H39" s="425" t="str">
        <f t="shared" si="23"/>
        <v>Meta Non Conseguida</v>
      </c>
      <c r="J39" s="285">
        <v>0.85</v>
      </c>
      <c r="K39" s="295">
        <v>0.5111</v>
      </c>
      <c r="L39" s="425" t="str">
        <f t="shared" si="24"/>
        <v>Meta Non Conseguida</v>
      </c>
      <c r="N39" s="285"/>
      <c r="O39" s="295"/>
      <c r="P39" s="425" t="str">
        <f t="shared" si="25"/>
        <v>Introducir Meta e Resultado</v>
      </c>
    </row>
    <row r="40" spans="1:16" ht="38.25">
      <c r="A40" s="53" t="s">
        <v>93</v>
      </c>
      <c r="B40" s="88" t="s">
        <v>178</v>
      </c>
      <c r="C40" s="88" t="s">
        <v>281</v>
      </c>
      <c r="D40" s="294" t="s">
        <v>467</v>
      </c>
      <c r="E40" s="393">
        <v>7</v>
      </c>
      <c r="F40" s="285">
        <v>0.8</v>
      </c>
      <c r="G40" s="295">
        <v>0.93333333333333302</v>
      </c>
      <c r="H40" s="425" t="str">
        <f t="shared" si="23"/>
        <v>Meta Conseguida</v>
      </c>
      <c r="J40" s="285">
        <v>0.8</v>
      </c>
      <c r="K40" s="295">
        <v>0.90480000000000005</v>
      </c>
      <c r="L40" s="425" t="str">
        <f t="shared" si="24"/>
        <v>Meta Conseguida</v>
      </c>
      <c r="N40" s="285"/>
      <c r="O40" s="295"/>
      <c r="P40" s="425" t="str">
        <f t="shared" si="25"/>
        <v>Introducir Meta e Resultado</v>
      </c>
    </row>
    <row r="41" spans="1:16" ht="38.25">
      <c r="A41" s="99" t="s">
        <v>17</v>
      </c>
      <c r="B41" s="100" t="s">
        <v>38</v>
      </c>
      <c r="C41" s="100" t="s">
        <v>156</v>
      </c>
      <c r="D41" s="302" t="s">
        <v>291</v>
      </c>
      <c r="E41" s="395">
        <v>7</v>
      </c>
      <c r="F41" s="303" t="s">
        <v>173</v>
      </c>
      <c r="G41" s="304">
        <v>1</v>
      </c>
      <c r="H41" s="427" t="str">
        <f>+IF(ISBLANK(G41),"Introducir Resultado","Indicador Completado")</f>
        <v>Indicador Completado</v>
      </c>
      <c r="I41" s="214"/>
      <c r="J41" s="303" t="s">
        <v>173</v>
      </c>
      <c r="K41" s="304"/>
      <c r="L41" s="427" t="str">
        <f>+IF(ISBLANK(K41),"Introducir Resultado","Indicador Completado")</f>
        <v>Introducir Resultado</v>
      </c>
      <c r="N41" s="303" t="s">
        <v>173</v>
      </c>
      <c r="O41" s="304"/>
      <c r="P41" s="427" t="str">
        <f>+IF(ISBLANK(O41),"Introducir Resultado","Indicador Completado")</f>
        <v>Introducir Resultado</v>
      </c>
    </row>
    <row r="42" spans="1:16" ht="25.5">
      <c r="A42" s="99" t="s">
        <v>18</v>
      </c>
      <c r="B42" s="100" t="s">
        <v>128</v>
      </c>
      <c r="C42" s="100" t="s">
        <v>11</v>
      </c>
      <c r="D42" s="305" t="s">
        <v>292</v>
      </c>
      <c r="E42" s="386">
        <v>1</v>
      </c>
      <c r="F42" s="306" t="s">
        <v>173</v>
      </c>
      <c r="G42" s="307" t="s">
        <v>173</v>
      </c>
      <c r="H42" s="428" t="s">
        <v>173</v>
      </c>
      <c r="I42" s="214"/>
      <c r="J42" s="306" t="s">
        <v>173</v>
      </c>
      <c r="K42" s="307" t="s">
        <v>173</v>
      </c>
      <c r="L42" s="428" t="s">
        <v>173</v>
      </c>
      <c r="N42" s="306" t="s">
        <v>173</v>
      </c>
      <c r="O42" s="307" t="s">
        <v>173</v>
      </c>
      <c r="P42" s="428" t="s">
        <v>173</v>
      </c>
    </row>
    <row r="43" spans="1:16" s="52" customFormat="1" ht="18.75" customHeight="1">
      <c r="A43" s="160"/>
      <c r="B43" s="22"/>
      <c r="C43" s="22"/>
      <c r="D43" s="308"/>
      <c r="E43" s="396"/>
      <c r="F43" s="238"/>
      <c r="G43" s="239"/>
      <c r="H43" s="26"/>
      <c r="I43" s="2"/>
      <c r="J43" s="238"/>
      <c r="K43" s="239"/>
      <c r="L43" s="26"/>
      <c r="M43" s="2"/>
      <c r="N43" s="238"/>
      <c r="O43" s="239"/>
      <c r="P43" s="26"/>
    </row>
    <row r="44" spans="1:16" ht="18.75" customHeight="1">
      <c r="A44" s="55" t="s">
        <v>19</v>
      </c>
      <c r="B44" s="36"/>
      <c r="C44" s="36"/>
      <c r="D44" s="309"/>
      <c r="E44" s="397"/>
      <c r="F44" s="240"/>
      <c r="G44" s="240"/>
      <c r="H44" s="38"/>
      <c r="I44" s="52"/>
      <c r="J44" s="240"/>
      <c r="K44" s="240"/>
      <c r="L44" s="38"/>
      <c r="M44" s="52"/>
      <c r="N44" s="240"/>
      <c r="O44" s="240"/>
      <c r="P44" s="38"/>
    </row>
    <row r="45" spans="1:16" ht="28.5" customHeight="1">
      <c r="A45" s="160"/>
      <c r="B45" s="161"/>
      <c r="C45" s="161"/>
      <c r="D45" s="310"/>
      <c r="E45" s="398"/>
      <c r="F45" s="239"/>
      <c r="G45" s="239"/>
      <c r="H45" s="26"/>
      <c r="J45" s="239"/>
      <c r="K45" s="239"/>
      <c r="L45" s="26"/>
      <c r="N45" s="239"/>
      <c r="O45" s="239"/>
      <c r="P45" s="26"/>
    </row>
    <row r="46" spans="1:16" ht="37.5">
      <c r="A46" s="98" t="s">
        <v>138</v>
      </c>
      <c r="B46" s="93" t="s">
        <v>293</v>
      </c>
      <c r="C46" s="93" t="s">
        <v>43</v>
      </c>
      <c r="D46" s="311" t="s">
        <v>317</v>
      </c>
      <c r="E46" s="399">
        <v>7</v>
      </c>
      <c r="F46" s="412">
        <f>+COUNTA(F47:F51)</f>
        <v>5</v>
      </c>
      <c r="G46" s="413">
        <f>+COUNTIF(H47:H51,"Meta Conseguida")</f>
        <v>5</v>
      </c>
      <c r="H46" s="374" t="str">
        <f>+IF((G46+F46)=0,"Introducir Meta e Resultado",IF(COUNTA(G47:G51)=0,"Indicador Sen Resultados",IF(F46=0,"Indicador Sen Meta",IF(G46=0,"Ningunha Meta Alcanzada",IF(G46&gt;=F46,"Meta Totalmente Alcanzada",IF(G46&gt;0,"Meta Parcialmente Alcanzada"))))))</f>
        <v>Meta Totalmente Alcanzada</v>
      </c>
      <c r="I46" s="375"/>
      <c r="J46" s="412">
        <f>+COUNTA(J47:J51)</f>
        <v>5</v>
      </c>
      <c r="K46" s="413">
        <f>+COUNTIF(L47:L51,"Meta Conseguida")</f>
        <v>4</v>
      </c>
      <c r="L46" s="374" t="str">
        <f>+IF((K46+J46)=0,"Introducir Meta e Resultado",IF(COUNTA(K47:K51)=0,"Indicador Sen Resultados",IF(J46=0,"Indicador Sen Meta",IF(K46=0,"Ningunha Meta Alcanzada",IF(K46&gt;=J46,"Meta Totalmente Alcanzada",IF(K46&gt;0,"Meta Parcialmente Alcanzada"))))))</f>
        <v>Meta Parcialmente Alcanzada</v>
      </c>
      <c r="N46" s="412">
        <f>+COUNTA(N47:N51)</f>
        <v>0</v>
      </c>
      <c r="O46" s="413">
        <f>+COUNTIF(P47:P51,"Meta Conseguida")</f>
        <v>0</v>
      </c>
      <c r="P46" s="374" t="str">
        <f>+IF((O46+N46)=0,"Introducir Meta e Resultado",IF(COUNTA(O47:O51)=0,"Indicador Sen Resultados",IF(N46=0,"Indicador Sen Meta",IF(O46=0,"Ningunha Meta Alcanzada",IF(O46&gt;=N46,"Meta Totalmente Alcanzada",IF(O46&gt;0,"Meta Parcialmente Alcanzada"))))))</f>
        <v>Introducir Meta e Resultado</v>
      </c>
    </row>
    <row r="47" spans="1:16" ht="76.5">
      <c r="A47" s="56" t="s">
        <v>139</v>
      </c>
      <c r="B47" s="88" t="s">
        <v>214</v>
      </c>
      <c r="C47" s="88" t="s">
        <v>43</v>
      </c>
      <c r="D47" s="312" t="s">
        <v>402</v>
      </c>
      <c r="E47" s="400">
        <v>7</v>
      </c>
      <c r="F47" s="334">
        <v>3</v>
      </c>
      <c r="G47" s="414">
        <v>3.5142857142857142</v>
      </c>
      <c r="H47" s="425" t="str">
        <f t="shared" ref="H47:H51" si="26">+IF(AND(ISBLANK(F47),ISBLANK(G47)),"Introducir Meta e Resultado",IF(ISBLANK(F47),"Introducir Meta",IF(ISBLANK(G47),"Introducir Resultado",IF(G47&gt;=F47,"Meta Conseguida","Meta Non Conseguida"))))</f>
        <v>Meta Conseguida</v>
      </c>
      <c r="I47" s="214"/>
      <c r="J47" s="334">
        <v>3</v>
      </c>
      <c r="K47" s="414">
        <v>3.51</v>
      </c>
      <c r="L47" s="425" t="str">
        <f t="shared" ref="L47:L51" si="27">+IF(AND(ISBLANK(J47),ISBLANK(K47)),"Introducir Meta e Resultado",IF(ISBLANK(J47),"Introducir Meta",IF(ISBLANK(K47),"Introducir Resultado",IF(K47&gt;=J47,"Meta Conseguida","Meta Non Conseguida"))))</f>
        <v>Meta Conseguida</v>
      </c>
      <c r="N47" s="251"/>
      <c r="O47" s="414"/>
      <c r="P47" s="425" t="str">
        <f t="shared" ref="P47:P51" si="28">+IF(AND(ISBLANK(N47),ISBLANK(O47)),"Introducir Meta e Resultado",IF(ISBLANK(N47),"Introducir Meta",IF(ISBLANK(O47),"Introducir Resultado",IF(O47&gt;=N47,"Meta Conseguida","Meta Non Conseguida"))))</f>
        <v>Introducir Meta e Resultado</v>
      </c>
    </row>
    <row r="48" spans="1:16" ht="102">
      <c r="A48" s="56" t="s">
        <v>140</v>
      </c>
      <c r="B48" s="88" t="s">
        <v>205</v>
      </c>
      <c r="C48" s="88" t="s">
        <v>43</v>
      </c>
      <c r="D48" s="312" t="s">
        <v>403</v>
      </c>
      <c r="E48" s="400">
        <v>7</v>
      </c>
      <c r="F48" s="335">
        <v>3</v>
      </c>
      <c r="G48" s="414" t="s">
        <v>434</v>
      </c>
      <c r="H48" s="425" t="str">
        <f t="shared" si="26"/>
        <v>Meta Conseguida</v>
      </c>
      <c r="I48" s="214"/>
      <c r="J48" s="335">
        <v>3</v>
      </c>
      <c r="K48" s="414">
        <v>4.37</v>
      </c>
      <c r="L48" s="425" t="str">
        <f t="shared" si="27"/>
        <v>Meta Conseguida</v>
      </c>
      <c r="N48" s="313"/>
      <c r="O48" s="414"/>
      <c r="P48" s="425" t="str">
        <f t="shared" si="28"/>
        <v>Introducir Meta e Resultado</v>
      </c>
    </row>
    <row r="49" spans="1:16" ht="76.5">
      <c r="A49" s="56" t="s">
        <v>141</v>
      </c>
      <c r="B49" s="88" t="s">
        <v>294</v>
      </c>
      <c r="C49" s="88" t="s">
        <v>43</v>
      </c>
      <c r="D49" s="312" t="s">
        <v>404</v>
      </c>
      <c r="E49" s="400">
        <v>7</v>
      </c>
      <c r="F49" s="335">
        <v>3</v>
      </c>
      <c r="G49" s="414">
        <v>4</v>
      </c>
      <c r="H49" s="425" t="str">
        <f t="shared" si="26"/>
        <v>Meta Conseguida</v>
      </c>
      <c r="I49" s="214"/>
      <c r="J49" s="335">
        <v>3</v>
      </c>
      <c r="K49" s="414">
        <v>4.21</v>
      </c>
      <c r="L49" s="425" t="str">
        <f t="shared" si="27"/>
        <v>Meta Conseguida</v>
      </c>
      <c r="N49" s="313"/>
      <c r="O49" s="414"/>
      <c r="P49" s="425" t="str">
        <f t="shared" si="28"/>
        <v>Introducir Meta e Resultado</v>
      </c>
    </row>
    <row r="50" spans="1:16" ht="102">
      <c r="A50" s="56" t="s">
        <v>142</v>
      </c>
      <c r="B50" s="88" t="s">
        <v>334</v>
      </c>
      <c r="C50" s="88" t="s">
        <v>43</v>
      </c>
      <c r="D50" s="314" t="s">
        <v>405</v>
      </c>
      <c r="E50" s="400">
        <v>7</v>
      </c>
      <c r="F50" s="335">
        <v>3</v>
      </c>
      <c r="G50" s="414" t="s">
        <v>434</v>
      </c>
      <c r="H50" s="425" t="str">
        <f t="shared" ref="H50" si="29">+IF(AND(ISBLANK(F50),ISBLANK(G50)),"Introducir Meta e Resultado",IF(ISBLANK(F50),"Introducir Meta",IF(ISBLANK(G50),"Introducir Resultado",IF(G50&gt;=F50,"Meta Conseguida","Meta Non Conseguida"))))</f>
        <v>Meta Conseguida</v>
      </c>
      <c r="I50" s="214"/>
      <c r="J50" s="335">
        <v>3</v>
      </c>
      <c r="K50" s="414">
        <v>3.23</v>
      </c>
      <c r="L50" s="425" t="str">
        <f t="shared" ref="L50" si="30">+IF(AND(ISBLANK(J50),ISBLANK(K50)),"Introducir Meta e Resultado",IF(ISBLANK(J50),"Introducir Meta",IF(ISBLANK(K50),"Introducir Resultado",IF(K50&gt;=J50,"Meta Conseguida","Meta Non Conseguida"))))</f>
        <v>Meta Conseguida</v>
      </c>
      <c r="N50" s="313"/>
      <c r="O50" s="414"/>
      <c r="P50" s="425" t="str">
        <f t="shared" ref="P50" si="31">+IF(AND(ISBLANK(N50),ISBLANK(O50)),"Introducir Meta e Resultado",IF(ISBLANK(N50),"Introducir Meta",IF(ISBLANK(O50),"Introducir Resultado",IF(O50&gt;=N50,"Meta Conseguida","Meta Non Conseguida"))))</f>
        <v>Introducir Meta e Resultado</v>
      </c>
    </row>
    <row r="51" spans="1:16" ht="76.5">
      <c r="A51" s="57" t="s">
        <v>340</v>
      </c>
      <c r="B51" s="89" t="s">
        <v>341</v>
      </c>
      <c r="C51" s="89" t="s">
        <v>43</v>
      </c>
      <c r="D51" s="314" t="s">
        <v>406</v>
      </c>
      <c r="E51" s="401">
        <v>7</v>
      </c>
      <c r="F51" s="336">
        <v>3</v>
      </c>
      <c r="G51" s="414" t="s">
        <v>433</v>
      </c>
      <c r="H51" s="426" t="str">
        <f t="shared" si="26"/>
        <v>Meta Conseguida</v>
      </c>
      <c r="I51" s="214"/>
      <c r="J51" s="336">
        <v>3</v>
      </c>
      <c r="K51" s="414"/>
      <c r="L51" s="426" t="str">
        <f t="shared" si="27"/>
        <v>Introducir Resultado</v>
      </c>
      <c r="N51" s="315"/>
      <c r="O51" s="414"/>
      <c r="P51" s="426" t="str">
        <f t="shared" si="28"/>
        <v>Introducir Meta e Resultado</v>
      </c>
    </row>
    <row r="52" spans="1:16" ht="51">
      <c r="A52" s="99" t="s">
        <v>96</v>
      </c>
      <c r="B52" s="100" t="s">
        <v>39</v>
      </c>
      <c r="C52" s="100" t="s">
        <v>156</v>
      </c>
      <c r="D52" s="302" t="s">
        <v>407</v>
      </c>
      <c r="E52" s="365">
        <v>7</v>
      </c>
      <c r="F52" s="446" t="s">
        <v>434</v>
      </c>
      <c r="G52" s="337">
        <v>0.21052631578947401</v>
      </c>
      <c r="H52" s="427" t="str">
        <f>+IF(AND(ISBLANK(F52),ISBLANK(G52)),"Indicador Sen Meta e Resultado",IF(ISBLANK(F52),"Indicador Sen Meta",IF(ISBLANK(G52),"Introducir Resultado",IF(G52&lt;=F52,"Meta Conseguida","Meta Non Conseguida"))))</f>
        <v>Meta Conseguida</v>
      </c>
      <c r="I52" s="214"/>
      <c r="J52" s="285">
        <v>0.25</v>
      </c>
      <c r="K52" s="237">
        <v>0.3846</v>
      </c>
      <c r="L52" s="427" t="str">
        <f>+IF(AND(ISBLANK(J52),ISBLANK(K52)),"Indicador Sen Meta e Resultado",IF(ISBLANK(J52),"Indicador Sen Meta",IF(ISBLANK(K52),"Introducir Resultado",IF(K52&lt;=J52,"Meta Conseguida","Meta Non Conseguida"))))</f>
        <v>Meta Non Conseguida</v>
      </c>
      <c r="N52" s="316"/>
      <c r="O52" s="237"/>
      <c r="P52" s="427" t="str">
        <f>+IF(AND(ISBLANK(N52),ISBLANK(O52)),"Indicador Sen Meta e Resultado",IF(ISBLANK(N52),"Indicador Sen Meta",IF(ISBLANK(O52),"Introducir Resultado",IF(O52&lt;=N52,"Meta Conseguida","Meta Non Conseguida"))))</f>
        <v>Indicador Sen Meta e Resultado</v>
      </c>
    </row>
    <row r="53" spans="1:16" ht="51">
      <c r="A53" s="99" t="s">
        <v>97</v>
      </c>
      <c r="B53" s="100" t="s">
        <v>40</v>
      </c>
      <c r="C53" s="100" t="s">
        <v>156</v>
      </c>
      <c r="D53" s="302" t="s">
        <v>408</v>
      </c>
      <c r="E53" s="365">
        <v>7</v>
      </c>
      <c r="F53" s="446" t="s">
        <v>434</v>
      </c>
      <c r="G53" s="337">
        <v>0</v>
      </c>
      <c r="H53" s="427" t="str">
        <f>+IF(AND(ISBLANK(F53),ISBLANK(G53)),"Indicador Sen Meta e Resultado",IF(ISBLANK(F53),"Indicador Sen Meta",IF(ISBLANK(G53),"Introducir Resultado",IF(G53&lt;=F53,"Meta Conseguida","Meta Non Conseguida"))))</f>
        <v>Meta Conseguida</v>
      </c>
      <c r="I53" s="214"/>
      <c r="J53" s="285">
        <v>0.1</v>
      </c>
      <c r="K53" s="237">
        <v>0.15379999999999999</v>
      </c>
      <c r="L53" s="427" t="str">
        <f>+IF(AND(ISBLANK(J53),ISBLANK(K53)),"Indicador Sen Meta e Resultado",IF(ISBLANK(J53),"Indicador Sen Meta",IF(ISBLANK(K53),"Introducir Resultado",IF(K53&lt;=J53,"Meta Conseguida","Meta Non Conseguida"))))</f>
        <v>Meta Non Conseguida</v>
      </c>
      <c r="N53" s="316"/>
      <c r="O53" s="237"/>
      <c r="P53" s="427" t="str">
        <f>+IF(AND(ISBLANK(N53),ISBLANK(O53)),"Indicador Sen Meta e Resultado",IF(ISBLANK(N53),"Indicador Sen Meta",IF(ISBLANK(O53),"Introducir Resultado",IF(O53&lt;=N53,"Meta Conseguida","Meta Non Conseguida"))))</f>
        <v>Indicador Sen Meta e Resultado</v>
      </c>
    </row>
    <row r="54" spans="1:16" ht="37.5">
      <c r="A54" s="98" t="s">
        <v>98</v>
      </c>
      <c r="B54" s="93" t="s">
        <v>20</v>
      </c>
      <c r="C54" s="93" t="s">
        <v>21</v>
      </c>
      <c r="D54" s="311" t="s">
        <v>318</v>
      </c>
      <c r="E54" s="399">
        <v>5</v>
      </c>
      <c r="F54" s="412">
        <f>+COUNTA(F55:F58)</f>
        <v>4</v>
      </c>
      <c r="G54" s="413">
        <f>+COUNTIF(H55:H58,"Meta Conseguida")</f>
        <v>4</v>
      </c>
      <c r="H54" s="374" t="str">
        <f>+IF((G54+F54)=0,"Introducir Meta e Resultado",IF(COUNTA(G55:G58)=0,"Indicador Sen Resultados",IF(F54=0,"Indicador Sen Meta",IF(G54=0,"Ningunha Meta Alcanzada",IF(G54&gt;=F54,"Meta Totalmente Alcanzada",IF(G54&gt;0,"Meta Parcialmente Alcanzada"))))))</f>
        <v>Meta Totalmente Alcanzada</v>
      </c>
      <c r="I54" s="375"/>
      <c r="J54" s="412">
        <f>+COUNTA(J55:J58)</f>
        <v>4</v>
      </c>
      <c r="K54" s="411">
        <f>+COUNTIF(L55:L58,"Meta Conseguida")</f>
        <v>4</v>
      </c>
      <c r="L54" s="374" t="str">
        <f>+IF((K54+J54)=0,"Introducir Meta e Resultado",IF(COUNTA(K55:K58)=0,"Indicador Sen Resultados",IF(J54=0,"Indicador Sen Meta",IF(K54=0,"Ningunha Meta Alcanzada",IF(K54&gt;=J54,"Meta Totalmente Alcanzada",IF(K54&gt;0,"Meta Parcialmente Alcanzada"))))))</f>
        <v>Meta Totalmente Alcanzada</v>
      </c>
      <c r="N54" s="412">
        <f>+COUNTA(N55:N58)</f>
        <v>0</v>
      </c>
      <c r="O54" s="411">
        <f>+COUNTIF(P55:P58,"Meta Conseguida")</f>
        <v>0</v>
      </c>
      <c r="P54" s="374" t="str">
        <f>+IF((O54+N54)=0,"Introducir Meta e Resultado",IF(COUNTA(O55:O58)=0,"Indicador Sen Resultados",IF(N54=0,"Indicador Sen Meta",IF(O54=0,"Ningunha Meta Alcanzada",IF(O54&gt;=N54,"Meta Totalmente Alcanzada",IF(O54&gt;0,"Meta Parcialmente Alcanzada"))))))</f>
        <v>Introducir Meta e Resultado</v>
      </c>
    </row>
    <row r="55" spans="1:16" ht="76.5">
      <c r="A55" s="56" t="s">
        <v>112</v>
      </c>
      <c r="B55" s="88" t="s">
        <v>213</v>
      </c>
      <c r="C55" s="88" t="s">
        <v>21</v>
      </c>
      <c r="D55" s="312" t="s">
        <v>409</v>
      </c>
      <c r="E55" s="400">
        <v>5</v>
      </c>
      <c r="F55" s="334">
        <v>3</v>
      </c>
      <c r="G55" s="414">
        <v>3.75</v>
      </c>
      <c r="H55" s="425" t="str">
        <f t="shared" ref="H55:H63" si="32">+IF(AND(ISBLANK(F55),ISBLANK(G55)),"Introducir Meta e Resultado",IF(ISBLANK(F55),"Introducir Meta",IF(ISBLANK(G55),"Introducir Resultado",IF(G55&gt;=F55,"Meta Conseguida","Meta Non Conseguida"))))</f>
        <v>Meta Conseguida</v>
      </c>
      <c r="I55" s="214"/>
      <c r="J55" s="334">
        <v>3</v>
      </c>
      <c r="K55" s="414">
        <v>4.25</v>
      </c>
      <c r="L55" s="425" t="str">
        <f t="shared" ref="L55:L58" si="33">+IF(AND(ISBLANK(J55),ISBLANK(K55)),"Introducir Meta e Resultado",IF(ISBLANK(J55),"Introducir Meta",IF(ISBLANK(K55),"Introducir Resultado",IF(K55&gt;=J55,"Meta Conseguida","Meta Non Conseguida"))))</f>
        <v>Meta Conseguida</v>
      </c>
      <c r="N55" s="317"/>
      <c r="O55" s="414"/>
      <c r="P55" s="425" t="str">
        <f t="shared" ref="P55:P58" si="34">+IF(AND(ISBLANK(N55),ISBLANK(O55)),"Introducir Meta e Resultado",IF(ISBLANK(N55),"Introducir Meta",IF(ISBLANK(O55),"Introducir Resultado",IF(O55&gt;=N55,"Meta Conseguida","Meta Non Conseguida"))))</f>
        <v>Introducir Meta e Resultado</v>
      </c>
    </row>
    <row r="56" spans="1:16" ht="102">
      <c r="A56" s="56" t="s">
        <v>113</v>
      </c>
      <c r="B56" s="88" t="s">
        <v>203</v>
      </c>
      <c r="C56" s="88" t="s">
        <v>21</v>
      </c>
      <c r="D56" s="312" t="s">
        <v>410</v>
      </c>
      <c r="E56" s="400">
        <v>5</v>
      </c>
      <c r="F56" s="334">
        <v>3</v>
      </c>
      <c r="G56" s="414" t="s">
        <v>434</v>
      </c>
      <c r="H56" s="425" t="str">
        <f t="shared" si="32"/>
        <v>Meta Conseguida</v>
      </c>
      <c r="I56" s="214"/>
      <c r="J56" s="334">
        <v>3</v>
      </c>
      <c r="K56" s="414">
        <v>4.43</v>
      </c>
      <c r="L56" s="425" t="str">
        <f t="shared" si="33"/>
        <v>Meta Conseguida</v>
      </c>
      <c r="N56" s="317"/>
      <c r="O56" s="414"/>
      <c r="P56" s="425" t="str">
        <f t="shared" si="34"/>
        <v>Introducir Meta e Resultado</v>
      </c>
    </row>
    <row r="57" spans="1:16" ht="76.5">
      <c r="A57" s="56" t="s">
        <v>114</v>
      </c>
      <c r="B57" s="88" t="s">
        <v>207</v>
      </c>
      <c r="C57" s="88" t="s">
        <v>21</v>
      </c>
      <c r="D57" s="312" t="s">
        <v>411</v>
      </c>
      <c r="E57" s="400">
        <v>5</v>
      </c>
      <c r="F57" s="335">
        <v>3</v>
      </c>
      <c r="G57" s="414">
        <v>4.33</v>
      </c>
      <c r="H57" s="425" t="str">
        <f t="shared" si="32"/>
        <v>Meta Conseguida</v>
      </c>
      <c r="I57" s="214"/>
      <c r="J57" s="335">
        <v>3</v>
      </c>
      <c r="K57" s="414">
        <v>4.33</v>
      </c>
      <c r="L57" s="425" t="str">
        <f t="shared" si="33"/>
        <v>Meta Conseguida</v>
      </c>
      <c r="N57" s="318"/>
      <c r="O57" s="414"/>
      <c r="P57" s="425" t="str">
        <f t="shared" si="34"/>
        <v>Introducir Meta e Resultado</v>
      </c>
    </row>
    <row r="58" spans="1:16" ht="102">
      <c r="A58" s="57" t="s">
        <v>295</v>
      </c>
      <c r="B58" s="88" t="s">
        <v>335</v>
      </c>
      <c r="C58" s="89" t="s">
        <v>21</v>
      </c>
      <c r="D58" s="312" t="s">
        <v>412</v>
      </c>
      <c r="E58" s="400">
        <v>5</v>
      </c>
      <c r="F58" s="336">
        <v>3</v>
      </c>
      <c r="G58" s="414" t="s">
        <v>434</v>
      </c>
      <c r="H58" s="426" t="str">
        <f t="shared" si="32"/>
        <v>Meta Conseguida</v>
      </c>
      <c r="I58" s="214"/>
      <c r="J58" s="336">
        <v>3</v>
      </c>
      <c r="K58" s="414">
        <v>3.86</v>
      </c>
      <c r="L58" s="426" t="str">
        <f t="shared" si="33"/>
        <v>Meta Conseguida</v>
      </c>
      <c r="N58" s="319"/>
      <c r="O58" s="414"/>
      <c r="P58" s="426" t="str">
        <f t="shared" si="34"/>
        <v>Introducir Meta e Resultado</v>
      </c>
    </row>
    <row r="59" spans="1:16" ht="37.5">
      <c r="A59" s="98" t="s">
        <v>99</v>
      </c>
      <c r="B59" s="93" t="s">
        <v>296</v>
      </c>
      <c r="C59" s="93" t="s">
        <v>22</v>
      </c>
      <c r="D59" s="311" t="s">
        <v>336</v>
      </c>
      <c r="E59" s="399">
        <v>5</v>
      </c>
      <c r="F59" s="412">
        <f>+COUNTA(F60:F63)</f>
        <v>4</v>
      </c>
      <c r="G59" s="413">
        <f>+COUNTIF(H60:H63,"Meta Conseguida")</f>
        <v>4</v>
      </c>
      <c r="H59" s="374" t="str">
        <f>+IF((G59+F59)=0,"Introducir Meta e Resultado",IF(COUNTA(G60:G63)=0,"Indicador Sen Resultados",IF(F59=0,"Indicador Sen Meta",IF(G59=0,"Ningunha Meta Alcanzada",IF(G59&gt;=F59,"Meta Totalmente Alcanzada",IF(G59&gt;0,"Meta Parcialmente Alcanzada"))))))</f>
        <v>Meta Totalmente Alcanzada</v>
      </c>
      <c r="I59" s="375"/>
      <c r="J59" s="412">
        <f>+COUNTA(J60:J63)</f>
        <v>4</v>
      </c>
      <c r="K59" s="411">
        <f>+COUNTIF(L60:L63,"Meta Conseguida")</f>
        <v>3</v>
      </c>
      <c r="L59" s="374" t="str">
        <f>+IF((K59+J59)=0,"Introducir Meta e Resultado",IF(COUNTA(K60:K63)=0,"Indicador Sen Resultados",IF(J59=0,"Indicador Sen Meta",IF(K59=0,"Ningunha Meta Alcanzada",IF(K59&gt;=J59,"Meta Totalmente Alcanzada",IF(K59&gt;0,"Meta Parcialmente Alcanzada"))))))</f>
        <v>Meta Parcialmente Alcanzada</v>
      </c>
      <c r="N59" s="412">
        <f>+COUNTA(N60:N63)</f>
        <v>0</v>
      </c>
      <c r="O59" s="411">
        <f>+COUNTIF(P60:P63,"Meta Conseguida")</f>
        <v>0</v>
      </c>
      <c r="P59" s="374" t="str">
        <f>+IF((O59+N59)=0,"Introducir Meta e Resultado",IF(COUNTA(O60:O63)=0,"Indicador Sen Resultados",IF(N59=0,"Indicador Sen Meta",IF(O59=0,"Ningunha Meta Alcanzada",IF(O59&gt;=N59,"Meta Totalmente Alcanzada",IF(O59&gt;0,"Meta Parcialmente Alcanzada"))))))</f>
        <v>Introducir Meta e Resultado</v>
      </c>
    </row>
    <row r="60" spans="1:16" ht="76.5">
      <c r="A60" s="56" t="s">
        <v>115</v>
      </c>
      <c r="B60" s="88" t="s">
        <v>212</v>
      </c>
      <c r="C60" s="88" t="s">
        <v>22</v>
      </c>
      <c r="D60" s="312" t="s">
        <v>413</v>
      </c>
      <c r="E60" s="400">
        <v>5</v>
      </c>
      <c r="F60" s="334">
        <v>3</v>
      </c>
      <c r="G60" s="414">
        <v>3.5</v>
      </c>
      <c r="H60" s="425" t="str">
        <f t="shared" si="32"/>
        <v>Meta Conseguida</v>
      </c>
      <c r="I60" s="214"/>
      <c r="J60" s="334">
        <v>3</v>
      </c>
      <c r="K60" s="414">
        <v>2</v>
      </c>
      <c r="L60" s="425" t="str">
        <f t="shared" ref="L60:L63" si="35">+IF(AND(ISBLANK(J60),ISBLANK(K60)),"Introducir Meta e Resultado",IF(ISBLANK(J60),"Introducir Meta",IF(ISBLANK(K60),"Introducir Resultado",IF(K60&gt;=J60,"Meta Conseguida","Meta Non Conseguida"))))</f>
        <v>Meta Non Conseguida</v>
      </c>
      <c r="N60" s="317"/>
      <c r="O60" s="414"/>
      <c r="P60" s="425" t="str">
        <f t="shared" ref="P60:P63" si="36">+IF(AND(ISBLANK(N60),ISBLANK(O60)),"Introducir Meta e Resultado",IF(ISBLANK(N60),"Introducir Meta",IF(ISBLANK(O60),"Introducir Resultado",IF(O60&gt;=N60,"Meta Conseguida","Meta Non Conseguida"))))</f>
        <v>Introducir Meta e Resultado</v>
      </c>
    </row>
    <row r="61" spans="1:16" ht="76.5">
      <c r="A61" s="56" t="s">
        <v>116</v>
      </c>
      <c r="B61" s="88" t="s">
        <v>322</v>
      </c>
      <c r="C61" s="88" t="s">
        <v>22</v>
      </c>
      <c r="D61" s="312" t="s">
        <v>414</v>
      </c>
      <c r="E61" s="400">
        <v>5</v>
      </c>
      <c r="F61" s="334">
        <v>3</v>
      </c>
      <c r="G61" s="414" t="s">
        <v>434</v>
      </c>
      <c r="H61" s="425" t="str">
        <f t="shared" si="32"/>
        <v>Meta Conseguida</v>
      </c>
      <c r="I61" s="214"/>
      <c r="J61" s="334">
        <v>3</v>
      </c>
      <c r="K61" s="414">
        <v>4.43</v>
      </c>
      <c r="L61" s="425" t="str">
        <f t="shared" si="35"/>
        <v>Meta Conseguida</v>
      </c>
      <c r="N61" s="317"/>
      <c r="O61" s="414"/>
      <c r="P61" s="425" t="str">
        <f t="shared" si="36"/>
        <v>Introducir Meta e Resultado</v>
      </c>
    </row>
    <row r="62" spans="1:16" ht="76.5">
      <c r="A62" s="56" t="s">
        <v>298</v>
      </c>
      <c r="B62" s="88" t="s">
        <v>297</v>
      </c>
      <c r="C62" s="88" t="s">
        <v>22</v>
      </c>
      <c r="D62" s="312" t="s">
        <v>415</v>
      </c>
      <c r="E62" s="400">
        <v>5</v>
      </c>
      <c r="F62" s="334">
        <v>3</v>
      </c>
      <c r="G62" s="414">
        <v>4.5</v>
      </c>
      <c r="H62" s="425" t="str">
        <f t="shared" si="32"/>
        <v>Meta Conseguida</v>
      </c>
      <c r="I62" s="214"/>
      <c r="J62" s="334">
        <v>3</v>
      </c>
      <c r="K62" s="414">
        <v>4.67</v>
      </c>
      <c r="L62" s="425" t="str">
        <f t="shared" si="35"/>
        <v>Meta Conseguida</v>
      </c>
      <c r="N62" s="317"/>
      <c r="O62" s="414"/>
      <c r="P62" s="425" t="str">
        <f t="shared" si="36"/>
        <v>Introducir Meta e Resultado</v>
      </c>
    </row>
    <row r="63" spans="1:16" ht="76.5">
      <c r="A63" s="57" t="s">
        <v>323</v>
      </c>
      <c r="B63" s="88" t="s">
        <v>299</v>
      </c>
      <c r="C63" s="89" t="s">
        <v>22</v>
      </c>
      <c r="D63" s="314" t="s">
        <v>416</v>
      </c>
      <c r="E63" s="400">
        <v>5</v>
      </c>
      <c r="F63" s="334">
        <v>3</v>
      </c>
      <c r="G63" s="414">
        <v>4.5</v>
      </c>
      <c r="H63" s="426" t="str">
        <f t="shared" si="32"/>
        <v>Meta Conseguida</v>
      </c>
      <c r="I63" s="214"/>
      <c r="J63" s="334">
        <v>3</v>
      </c>
      <c r="K63" s="414">
        <v>4</v>
      </c>
      <c r="L63" s="426" t="str">
        <f t="shared" si="35"/>
        <v>Meta Conseguida</v>
      </c>
      <c r="N63" s="317"/>
      <c r="O63" s="414"/>
      <c r="P63" s="426" t="str">
        <f t="shared" si="36"/>
        <v>Introducir Meta e Resultado</v>
      </c>
    </row>
    <row r="64" spans="1:16" ht="76.5">
      <c r="A64" s="99" t="s">
        <v>160</v>
      </c>
      <c r="B64" s="458" t="s">
        <v>222</v>
      </c>
      <c r="C64" s="92" t="s">
        <v>23</v>
      </c>
      <c r="D64" s="280" t="s">
        <v>469</v>
      </c>
      <c r="E64" s="402">
        <v>5</v>
      </c>
      <c r="F64" s="447" t="s">
        <v>434</v>
      </c>
      <c r="G64" s="337">
        <v>0.1</v>
      </c>
      <c r="H64" s="427" t="str">
        <f>+IF(AND(ISBLANK(F64),ISBLANK(G64)),"Introducir Meta e Resultado",IF(ISBLANK(F64),"Indicador sen Meta",IF(ISBLANK(G64),"Introducir Resultado",IF(G64&gt;=F64,"Meta Conseguida","Meta Non Conseguida"))))</f>
        <v>Meta Non Conseguida</v>
      </c>
      <c r="I64" s="3"/>
      <c r="J64" s="528">
        <v>0.03</v>
      </c>
      <c r="K64" s="337">
        <v>0.02</v>
      </c>
      <c r="L64" s="427" t="str">
        <f>+IF(AND(ISBLANK(J64),ISBLANK(K64)),"Introducir Meta e Resultado",IF(ISBLANK(J64),"Indicador sen Meta",IF(ISBLANK(K64),"Introducir Resultado",IF(K64&gt;=J64,"Meta Conseguida","Meta Non Conseguida"))))</f>
        <v>Meta Non Conseguida</v>
      </c>
      <c r="N64" s="281"/>
      <c r="O64" s="320"/>
      <c r="P64" s="427" t="str">
        <f>+IF(AND(ISBLANK(N64),ISBLANK(O64)),"Introducir Meta e Resultado",IF(ISBLANK(N64),"Indicador sen Meta",IF(ISBLANK(O64),"Introducir Resultado",IF(O64&gt;=N64,"Meta Conseguida","Meta Non Conseguida"))))</f>
        <v>Introducir Meta e Resultado</v>
      </c>
    </row>
    <row r="65" spans="1:16" ht="37.5">
      <c r="A65" s="98" t="s">
        <v>100</v>
      </c>
      <c r="B65" s="93" t="s">
        <v>24</v>
      </c>
      <c r="C65" s="93" t="s">
        <v>170</v>
      </c>
      <c r="D65" s="311" t="s">
        <v>319</v>
      </c>
      <c r="E65" s="399">
        <v>2</v>
      </c>
      <c r="F65" s="412">
        <f>+COUNTA(F66:F69)</f>
        <v>4</v>
      </c>
      <c r="G65" s="413">
        <f>+COUNTIF(H66:H69,"Meta Conseguida")</f>
        <v>4</v>
      </c>
      <c r="H65" s="374" t="str">
        <f>+IF((G65+F65)=0,"Introducir Meta e Resultado",IF(COUNTA(G66:G69)=0,"Indicador Sen Resultados",IF(F65=0,"Indicador Sen Meta",IF(G65=0,"Ningunha Meta Alcanzada",IF(G65&gt;=F65,"Meta Totalmente Alcanzada",IF(G65&gt;0,"Meta Parcialmente Alcanzada"))))))</f>
        <v>Meta Totalmente Alcanzada</v>
      </c>
      <c r="I65" s="375"/>
      <c r="J65" s="412">
        <f>+COUNTA(J66:J69)</f>
        <v>4</v>
      </c>
      <c r="K65" s="411">
        <f>+COUNTIF(L66:L69,"Meta Conseguida")</f>
        <v>4</v>
      </c>
      <c r="L65" s="374" t="str">
        <f>+IF((K65+J65)=0,"Introducir Meta e Resultado",IF(COUNTA(K66:K69)=0,"Indicador Sen Resultados",IF(J65=0,"Indicador Sen Meta",IF(K65=0,"Ningunha Meta Alcanzada",IF(K65&gt;=J65,"Meta Totalmente Alcanzada",IF(K65&gt;0,"Meta Parcialmente Alcanzada"))))))</f>
        <v>Meta Totalmente Alcanzada</v>
      </c>
      <c r="N65" s="412">
        <f>+COUNTA(N66:N69)</f>
        <v>0</v>
      </c>
      <c r="O65" s="411">
        <f>+COUNTIF(P66:P69,"Meta Conseguida")</f>
        <v>0</v>
      </c>
      <c r="P65" s="374" t="str">
        <f>+IF((O65+N65)=0,"Introducir Meta e Resultado",IF(COUNTA(O66:O69)=0,"Indicador Sen Resultados",IF(N65=0,"Indicador Sen Meta",IF(O65=0,"Ningunha Meta Alcanzada",IF(O65&gt;=N65,"Meta Totalmente Alcanzada",IF(O65&gt;0,"Meta Parcialmente Alcanzada"))))))</f>
        <v>Introducir Meta e Resultado</v>
      </c>
    </row>
    <row r="66" spans="1:16" ht="76.5">
      <c r="A66" s="56" t="s">
        <v>117</v>
      </c>
      <c r="B66" s="88" t="s">
        <v>211</v>
      </c>
      <c r="C66" s="88" t="s">
        <v>170</v>
      </c>
      <c r="D66" s="312" t="s">
        <v>417</v>
      </c>
      <c r="E66" s="400">
        <v>2</v>
      </c>
      <c r="F66" s="334">
        <v>3</v>
      </c>
      <c r="G66" s="414">
        <v>3.3333333333333335</v>
      </c>
      <c r="H66" s="425" t="str">
        <f t="shared" ref="H66:H69" si="37">+IF(AND(ISBLANK(F66),ISBLANK(G66)),"Introducir Meta e Resultado",IF(ISBLANK(F66),"Introducir Meta",IF(ISBLANK(G66),"Introducir Resultado",IF(G66&gt;=F66,"Meta Conseguida","Meta Non Conseguida"))))</f>
        <v>Meta Conseguida</v>
      </c>
      <c r="I66" s="214"/>
      <c r="J66" s="334">
        <v>3</v>
      </c>
      <c r="K66" s="414">
        <v>3.17</v>
      </c>
      <c r="L66" s="425" t="str">
        <f t="shared" ref="L66:L69" si="38">+IF(AND(ISBLANK(J66),ISBLANK(K66)),"Introducir Meta e Resultado",IF(ISBLANK(J66),"Introducir Meta",IF(ISBLANK(K66),"Introducir Resultado",IF(K66&gt;=J66,"Meta Conseguida","Meta Non Conseguida"))))</f>
        <v>Meta Conseguida</v>
      </c>
      <c r="N66" s="334"/>
      <c r="O66" s="414"/>
      <c r="P66" s="425" t="str">
        <f t="shared" ref="P66:P69" si="39">+IF(AND(ISBLANK(N66),ISBLANK(O66)),"Introducir Meta e Resultado",IF(ISBLANK(N66),"Introducir Meta",IF(ISBLANK(O66),"Introducir Resultado",IF(O66&gt;=N66,"Meta Conseguida","Meta Non Conseguida"))))</f>
        <v>Introducir Meta e Resultado</v>
      </c>
    </row>
    <row r="67" spans="1:16" ht="49.5" customHeight="1">
      <c r="A67" s="56" t="s">
        <v>118</v>
      </c>
      <c r="B67" s="88" t="s">
        <v>208</v>
      </c>
      <c r="C67" s="88" t="s">
        <v>170</v>
      </c>
      <c r="D67" s="312" t="s">
        <v>418</v>
      </c>
      <c r="E67" s="400">
        <v>2</v>
      </c>
      <c r="F67" s="334">
        <v>3</v>
      </c>
      <c r="G67" s="414" t="s">
        <v>434</v>
      </c>
      <c r="H67" s="425" t="str">
        <f t="shared" si="37"/>
        <v>Meta Conseguida</v>
      </c>
      <c r="I67" s="214"/>
      <c r="J67" s="334">
        <v>3</v>
      </c>
      <c r="K67" s="414">
        <v>4.3600000000000003</v>
      </c>
      <c r="L67" s="425" t="str">
        <f t="shared" si="38"/>
        <v>Meta Conseguida</v>
      </c>
      <c r="N67" s="334"/>
      <c r="O67" s="414"/>
      <c r="P67" s="425" t="str">
        <f t="shared" si="39"/>
        <v>Introducir Meta e Resultado</v>
      </c>
    </row>
    <row r="68" spans="1:16" ht="76.5">
      <c r="A68" s="56" t="s">
        <v>119</v>
      </c>
      <c r="B68" s="88" t="s">
        <v>209</v>
      </c>
      <c r="C68" s="88" t="s">
        <v>170</v>
      </c>
      <c r="D68" s="312" t="s">
        <v>419</v>
      </c>
      <c r="E68" s="400">
        <v>2</v>
      </c>
      <c r="F68" s="334">
        <v>3</v>
      </c>
      <c r="G68" s="414">
        <v>3.42</v>
      </c>
      <c r="H68" s="425" t="str">
        <f t="shared" si="37"/>
        <v>Meta Conseguida</v>
      </c>
      <c r="I68" s="214"/>
      <c r="J68" s="334">
        <v>3</v>
      </c>
      <c r="K68" s="414">
        <v>3.83</v>
      </c>
      <c r="L68" s="425" t="str">
        <f t="shared" si="38"/>
        <v>Meta Conseguida</v>
      </c>
      <c r="N68" s="334"/>
      <c r="O68" s="414"/>
      <c r="P68" s="425" t="str">
        <f t="shared" si="39"/>
        <v>Introducir Meta e Resultado</v>
      </c>
    </row>
    <row r="69" spans="1:16" ht="102">
      <c r="A69" s="57" t="s">
        <v>120</v>
      </c>
      <c r="B69" s="89" t="s">
        <v>337</v>
      </c>
      <c r="C69" s="89" t="s">
        <v>170</v>
      </c>
      <c r="D69" s="312" t="s">
        <v>420</v>
      </c>
      <c r="E69" s="400">
        <v>2</v>
      </c>
      <c r="F69" s="334">
        <v>3</v>
      </c>
      <c r="G69" s="414" t="s">
        <v>434</v>
      </c>
      <c r="H69" s="425" t="str">
        <f t="shared" si="37"/>
        <v>Meta Conseguida</v>
      </c>
      <c r="I69" s="214"/>
      <c r="J69" s="334">
        <v>3</v>
      </c>
      <c r="K69" s="414">
        <v>3.05</v>
      </c>
      <c r="L69" s="425" t="str">
        <f t="shared" si="38"/>
        <v>Meta Conseguida</v>
      </c>
      <c r="N69" s="334"/>
      <c r="O69" s="414"/>
      <c r="P69" s="425" t="str">
        <f t="shared" si="39"/>
        <v>Introducir Meta e Resultado</v>
      </c>
    </row>
    <row r="70" spans="1:16" ht="25.5">
      <c r="A70" s="99" t="s">
        <v>104</v>
      </c>
      <c r="B70" s="100" t="s">
        <v>282</v>
      </c>
      <c r="C70" s="100" t="s">
        <v>28</v>
      </c>
      <c r="D70" s="302" t="s">
        <v>283</v>
      </c>
      <c r="E70" s="403">
        <v>3</v>
      </c>
      <c r="F70" s="303" t="s">
        <v>173</v>
      </c>
      <c r="G70" s="320">
        <v>1</v>
      </c>
      <c r="H70" s="427" t="str">
        <f>+IF(ISBLANK(G70),"Introducir Resultado","Indicador Completado")</f>
        <v>Indicador Completado</v>
      </c>
      <c r="I70" s="3"/>
      <c r="J70" s="303" t="s">
        <v>173</v>
      </c>
      <c r="K70" s="304"/>
      <c r="L70" s="427" t="str">
        <f>+IF(ISBLANK(K70),"Introducir Resultado","Indicador Completado")</f>
        <v>Introducir Resultado</v>
      </c>
      <c r="N70" s="303" t="s">
        <v>173</v>
      </c>
      <c r="O70" s="304"/>
      <c r="P70" s="427" t="str">
        <f>+IF(ISBLANK(O70),"Introducir Resultado","Indicador Completado")</f>
        <v>Introducir Resultado</v>
      </c>
    </row>
    <row r="71" spans="1:16" ht="76.5">
      <c r="A71" s="99" t="s">
        <v>105</v>
      </c>
      <c r="B71" s="100" t="s">
        <v>179</v>
      </c>
      <c r="C71" s="100" t="s">
        <v>30</v>
      </c>
      <c r="D71" s="302" t="s">
        <v>421</v>
      </c>
      <c r="E71" s="365">
        <v>7</v>
      </c>
      <c r="F71" s="281">
        <v>6</v>
      </c>
      <c r="G71" s="320">
        <v>8.1364444096883126</v>
      </c>
      <c r="H71" s="427" t="str">
        <f>+IF(AND(ISBLANK(F71),ISBLANK(G71)),"Introducir Meta e Resultado",IF(ISBLANK(F71),"Indicador sen Meta",IF(ISBLANK(G71),"Introducir Resultado",IF(G71&gt;=F71,"Meta Conseguida","Meta Non Conseguida"))))</f>
        <v>Meta Conseguida</v>
      </c>
      <c r="I71" s="3"/>
      <c r="J71" s="281">
        <v>3</v>
      </c>
      <c r="K71" s="320">
        <v>8.31</v>
      </c>
      <c r="L71" s="427" t="str">
        <f>+IF(AND(ISBLANK(J71),ISBLANK(K71)),"Introducir Meta e Resultado",IF(ISBLANK(J71),"Indicador sen Meta",IF(ISBLANK(K71),"Introducir Resultado",IF(K71&gt;=J71,"Meta Conseguida","Meta Non Conseguida"))))</f>
        <v>Meta Conseguida</v>
      </c>
      <c r="N71" s="281"/>
      <c r="O71" s="320"/>
      <c r="P71" s="427" t="str">
        <f>+IF(AND(ISBLANK(N71),ISBLANK(O71)),"Introducir Meta e Resultado",IF(ISBLANK(N71),"Indicador sen Meta",IF(ISBLANK(O71),"Introducir Resultado",IF(O71&gt;=N71,"Meta Conseguida","Meta Non Conseguida"))))</f>
        <v>Introducir Meta e Resultado</v>
      </c>
    </row>
    <row r="72" spans="1:16" ht="25.5">
      <c r="A72" s="455" t="s">
        <v>106</v>
      </c>
      <c r="B72" s="100" t="s">
        <v>223</v>
      </c>
      <c r="C72" s="100" t="s">
        <v>22</v>
      </c>
      <c r="D72" s="302" t="s">
        <v>308</v>
      </c>
      <c r="E72" s="403">
        <v>5</v>
      </c>
      <c r="F72" s="303" t="s">
        <v>173</v>
      </c>
      <c r="G72" s="320">
        <v>2</v>
      </c>
      <c r="H72" s="427" t="str">
        <f>+IF(ISBLANK(G72),"Introducir Resultado","Indicador Completado")</f>
        <v>Indicador Completado</v>
      </c>
      <c r="I72" s="3"/>
      <c r="J72" s="303" t="s">
        <v>173</v>
      </c>
      <c r="K72" s="460">
        <v>90</v>
      </c>
      <c r="L72" s="427" t="str">
        <f>+IF(ISBLANK(K72),"Introducir Resultado","Indicador Completado")</f>
        <v>Indicador Completado</v>
      </c>
      <c r="N72" s="321" t="s">
        <v>173</v>
      </c>
      <c r="O72" s="322"/>
      <c r="P72" s="427" t="str">
        <f>+IF(ISBLANK(O72),"Introducir Resultado","Indicador Completado")</f>
        <v>Introducir Resultado</v>
      </c>
    </row>
    <row r="73" spans="1:16" ht="51">
      <c r="A73" s="99" t="s">
        <v>107</v>
      </c>
      <c r="B73" s="100" t="s">
        <v>253</v>
      </c>
      <c r="C73" s="100" t="s">
        <v>22</v>
      </c>
      <c r="D73" s="302" t="s">
        <v>300</v>
      </c>
      <c r="E73" s="403">
        <v>5</v>
      </c>
      <c r="F73" s="281">
        <v>3</v>
      </c>
      <c r="G73" s="320">
        <v>3.5</v>
      </c>
      <c r="H73" s="427" t="str">
        <f>+IF(AND(ISBLANK(F73),ISBLANK(G73)),"Introducir Meta e Resultado",IF(ISBLANK(F73),"Indicador sen Meta",IF(ISBLANK(G73),"Introducir Resultado",IF(G73&gt;=F73,"Meta Conseguida","Meta Non Conseguida"))))</f>
        <v>Meta Conseguida</v>
      </c>
      <c r="I73" s="3"/>
      <c r="J73" s="281">
        <v>3</v>
      </c>
      <c r="K73" s="320"/>
      <c r="L73" s="427" t="str">
        <f>+IF(AND(ISBLANK(J73),ISBLANK(K73)),"Introducir Meta e Resultado",IF(ISBLANK(J73),"Indicador sen Meta",IF(ISBLANK(K73),"Introducir Resultado",IF(K73&gt;=J73,"Meta Conseguida","Meta Non Conseguida"))))</f>
        <v>Introducir Resultado</v>
      </c>
      <c r="N73" s="281"/>
      <c r="O73" s="320"/>
      <c r="P73" s="427" t="str">
        <f>+IF(AND(ISBLANK(N73),ISBLANK(O73)),"Introducir Meta e Resultado",IF(ISBLANK(N73),"Indicador sen Meta",IF(ISBLANK(O73),"Introducir Resultado",IF(O73&gt;=N73,"Meta Conseguida","Meta Non Conseguida"))))</f>
        <v>Introducir Meta e Resultado</v>
      </c>
    </row>
    <row r="74" spans="1:16" ht="76.5">
      <c r="A74" s="99" t="s">
        <v>108</v>
      </c>
      <c r="B74" s="100" t="s">
        <v>210</v>
      </c>
      <c r="C74" s="100" t="s">
        <v>23</v>
      </c>
      <c r="D74" s="302" t="s">
        <v>422</v>
      </c>
      <c r="E74" s="365">
        <v>5</v>
      </c>
      <c r="F74" s="281">
        <v>3</v>
      </c>
      <c r="G74" s="248">
        <v>3.6666666666666665</v>
      </c>
      <c r="H74" s="361" t="str">
        <f>+IF(AND(ISBLANK(F74),ISBLANK(G74)),"Introducir Meta e Resultado",IF(ISBLANK(F74),"Indicador Sen Meta",IF(ISBLANK(G74),"Introducir Resultado",IF(G74&gt;=F74,"Meta Conseguida","Meta Non Conseguida"))))</f>
        <v>Meta Conseguida</v>
      </c>
      <c r="J74" s="272"/>
      <c r="K74" s="454" t="s">
        <v>487</v>
      </c>
      <c r="L74" s="361" t="str">
        <f>+IF(AND(ISBLANK(J74),ISBLANK(K74)),"Introducir Meta e Resultado",IF(ISBLANK(J74),"Indicador Sen Meta",IF(ISBLANK(K74),"Introducir Resultado",IF(K74&gt;=J74,"Meta Conseguida","Meta Non Conseguida"))))</f>
        <v>Indicador Sen Meta</v>
      </c>
      <c r="N74" s="272"/>
      <c r="O74" s="273"/>
      <c r="P74" s="361" t="str">
        <f>+IF(AND(ISBLANK(N74),ISBLANK(O74)),"Introducir Meta e Resultado",IF(ISBLANK(N74),"Indicador Sen Meta",IF(ISBLANK(O74),"Introducir Resultado",IF(O74&gt;=N74,"Meta Conseguida","Meta Non Conseguida"))))</f>
        <v>Introducir Meta e Resultado</v>
      </c>
    </row>
    <row r="75" spans="1:16" ht="37.5">
      <c r="A75" s="98" t="s">
        <v>109</v>
      </c>
      <c r="B75" s="93" t="s">
        <v>301</v>
      </c>
      <c r="C75" s="93" t="s">
        <v>9</v>
      </c>
      <c r="D75" s="311" t="s">
        <v>320</v>
      </c>
      <c r="E75" s="399">
        <v>4</v>
      </c>
      <c r="F75" s="412">
        <f>+COUNTA(F76:F79)</f>
        <v>4</v>
      </c>
      <c r="G75" s="413">
        <f>+COUNTIF(H76:H79,"Meta Conseguida")</f>
        <v>4</v>
      </c>
      <c r="H75" s="374" t="str">
        <f>+IF((G75+F75)=0,"Introducir Meta e Resultado",IF(COUNTA(G76:G79)=0,"Indicador Sen Resultados",IF(F75=0,"Indicador Sen Meta",IF(G75=0,"Ningunha Meta Alcanzada",IF(G75&gt;=F75,"Meta Totalmente Alcanzada",IF(G75&gt;0,"Meta Parcialmente Alcanzada"))))))</f>
        <v>Meta Totalmente Alcanzada</v>
      </c>
      <c r="I75" s="375"/>
      <c r="J75" s="412">
        <f>+COUNTA(J76:J79)</f>
        <v>4</v>
      </c>
      <c r="K75" s="411">
        <f>+COUNTIF(L76:L79,"Meta Conseguida")</f>
        <v>3</v>
      </c>
      <c r="L75" s="374" t="str">
        <f>+IF((K75+J75)=0,"Introducir Meta e Resultado",IF(COUNTA(K76:K79)=0,"Indicador Sen Resultados",IF(J75=0,"Indicador Sen Meta",IF(K75=0,"Ningunha Meta Alcanzada",IF(K75&gt;=J75,"Meta Totalmente Alcanzada",IF(K75&gt;0,"Meta Parcialmente Alcanzada"))))))</f>
        <v>Meta Parcialmente Alcanzada</v>
      </c>
      <c r="N75" s="412">
        <f>+COUNTA(N76:N79)</f>
        <v>0</v>
      </c>
      <c r="O75" s="411">
        <f>+COUNTIF(P76:P79,"Meta Conseguida")</f>
        <v>0</v>
      </c>
      <c r="P75" s="374" t="str">
        <f>+IF((O75+N75)=0,"Introducir Meta e Resultado",IF(COUNTA(O76:O79)=0,"Indicador Sen Resultados",IF(N75=0,"Indicador Sen Meta",IF(O75=0,"Ningunha Meta Alcanzada",IF(O75&gt;=N75,"Meta Totalmente Alcanzada",IF(O75&gt;0,"Meta Parcialmente Alcanzada"))))))</f>
        <v>Introducir Meta e Resultado</v>
      </c>
    </row>
    <row r="76" spans="1:16" ht="76.5">
      <c r="A76" s="56" t="s">
        <v>146</v>
      </c>
      <c r="B76" s="88" t="s">
        <v>215</v>
      </c>
      <c r="C76" s="65" t="s">
        <v>9</v>
      </c>
      <c r="D76" s="312" t="s">
        <v>423</v>
      </c>
      <c r="E76" s="400">
        <v>4</v>
      </c>
      <c r="F76" s="334">
        <v>3</v>
      </c>
      <c r="G76" s="414">
        <v>4.5</v>
      </c>
      <c r="H76" s="425" t="str">
        <f t="shared" ref="H76:H79" si="40">+IF(AND(ISBLANK(F76),ISBLANK(G76)),"Introducir Meta e Resultado",IF(ISBLANK(F76),"Introducir Meta",IF(ISBLANK(G76),"Introducir Resultado",IF(G76&gt;=F76,"Meta Conseguida","Meta Non Conseguida"))))</f>
        <v>Meta Conseguida</v>
      </c>
      <c r="I76" s="214"/>
      <c r="J76" s="334">
        <v>3</v>
      </c>
      <c r="K76" s="414">
        <v>4</v>
      </c>
      <c r="L76" s="425" t="str">
        <f t="shared" ref="L76:L79" si="41">+IF(AND(ISBLANK(J76),ISBLANK(K76)),"Introducir Meta e Resultado",IF(ISBLANK(J76),"Introducir Meta",IF(ISBLANK(K76),"Introducir Resultado",IF(K76&gt;=J76,"Meta Conseguida","Meta Non Conseguida"))))</f>
        <v>Meta Conseguida</v>
      </c>
      <c r="N76" s="334"/>
      <c r="O76" s="414"/>
      <c r="P76" s="425" t="str">
        <f t="shared" ref="P76:P79" si="42">+IF(AND(ISBLANK(N76),ISBLANK(O76)),"Introducir Meta e Resultado",IF(ISBLANK(N76),"Introducir Meta",IF(ISBLANK(O76),"Introducir Resultado",IF(O76&gt;=N76,"Meta Conseguida","Meta Non Conseguida"))))</f>
        <v>Introducir Meta e Resultado</v>
      </c>
    </row>
    <row r="77" spans="1:16" ht="76.5">
      <c r="A77" s="56" t="s">
        <v>147</v>
      </c>
      <c r="B77" s="88" t="s">
        <v>216</v>
      </c>
      <c r="C77" s="65" t="s">
        <v>9</v>
      </c>
      <c r="D77" s="312" t="s">
        <v>424</v>
      </c>
      <c r="E77" s="400">
        <v>4</v>
      </c>
      <c r="F77" s="334">
        <v>3</v>
      </c>
      <c r="G77" s="414" t="s">
        <v>434</v>
      </c>
      <c r="H77" s="425" t="str">
        <f t="shared" si="40"/>
        <v>Meta Conseguida</v>
      </c>
      <c r="I77" s="214"/>
      <c r="J77" s="334">
        <v>3</v>
      </c>
      <c r="K77" s="414">
        <v>4.09</v>
      </c>
      <c r="L77" s="425" t="str">
        <f t="shared" si="41"/>
        <v>Meta Conseguida</v>
      </c>
      <c r="N77" s="334"/>
      <c r="O77" s="414"/>
      <c r="P77" s="425" t="str">
        <f t="shared" si="42"/>
        <v>Introducir Meta e Resultado</v>
      </c>
    </row>
    <row r="78" spans="1:16" ht="76.5">
      <c r="A78" s="56" t="s">
        <v>171</v>
      </c>
      <c r="B78" s="88" t="s">
        <v>217</v>
      </c>
      <c r="C78" s="65" t="s">
        <v>9</v>
      </c>
      <c r="D78" s="312" t="s">
        <v>425</v>
      </c>
      <c r="E78" s="400">
        <v>4</v>
      </c>
      <c r="F78" s="334">
        <v>3</v>
      </c>
      <c r="G78" s="414">
        <v>4.12</v>
      </c>
      <c r="H78" s="425" t="str">
        <f t="shared" si="40"/>
        <v>Meta Conseguida</v>
      </c>
      <c r="I78" s="214"/>
      <c r="J78" s="334">
        <v>3</v>
      </c>
      <c r="K78" s="414">
        <v>4.17</v>
      </c>
      <c r="L78" s="425" t="str">
        <f t="shared" si="41"/>
        <v>Meta Conseguida</v>
      </c>
      <c r="N78" s="334"/>
      <c r="O78" s="414"/>
      <c r="P78" s="425" t="str">
        <f t="shared" si="42"/>
        <v>Introducir Meta e Resultado</v>
      </c>
    </row>
    <row r="79" spans="1:16" ht="76.5">
      <c r="A79" s="57" t="s">
        <v>172</v>
      </c>
      <c r="B79" s="89" t="s">
        <v>338</v>
      </c>
      <c r="C79" s="64" t="s">
        <v>9</v>
      </c>
      <c r="D79" s="312" t="s">
        <v>426</v>
      </c>
      <c r="E79" s="400">
        <v>4</v>
      </c>
      <c r="F79" s="338">
        <v>3</v>
      </c>
      <c r="G79" s="414" t="s">
        <v>434</v>
      </c>
      <c r="H79" s="426" t="str">
        <f t="shared" si="40"/>
        <v>Meta Conseguida</v>
      </c>
      <c r="I79" s="214"/>
      <c r="J79" s="338">
        <v>3</v>
      </c>
      <c r="K79" s="414">
        <v>2.29</v>
      </c>
      <c r="L79" s="426" t="str">
        <f t="shared" si="41"/>
        <v>Meta Non Conseguida</v>
      </c>
      <c r="N79" s="338"/>
      <c r="O79" s="414"/>
      <c r="P79" s="426" t="str">
        <f t="shared" si="42"/>
        <v>Introducir Meta e Resultado</v>
      </c>
    </row>
    <row r="80" spans="1:16" ht="51">
      <c r="A80" s="99" t="s">
        <v>123</v>
      </c>
      <c r="B80" s="100" t="s">
        <v>127</v>
      </c>
      <c r="C80" s="100" t="s">
        <v>148</v>
      </c>
      <c r="D80" s="323" t="s">
        <v>302</v>
      </c>
      <c r="E80" s="404">
        <v>3</v>
      </c>
      <c r="F80" s="447" t="s">
        <v>434</v>
      </c>
      <c r="G80" s="237">
        <v>1</v>
      </c>
      <c r="H80" s="427" t="str">
        <f>+IF(AND(ISBLANK(F80),ISBLANK(G80)),"Introducir Meta e Resultado",IF(ISBLANK(F80),"Indicador Sen Meta",IF(ISBLANK(G80),"Introducir Resultado",IF(G80&gt;=F80,"Meta Conseguida","Meta Non Conseguida"))))</f>
        <v>Meta Non Conseguida</v>
      </c>
      <c r="J80" s="447">
        <v>0.8</v>
      </c>
      <c r="K80" s="237">
        <v>1</v>
      </c>
      <c r="L80" s="427" t="str">
        <f>+IF(AND(ISBLANK(J80),ISBLANK(K80)),"Introducir Meta e Resultado",IF(ISBLANK(J80),"Indicador Sen Meta",IF(ISBLANK(K80),"Introducir Resultado",IF(K80&gt;=J80,"Meta Conseguida","Meta Non Conseguida"))))</f>
        <v>Meta Conseguida</v>
      </c>
      <c r="N80" s="272"/>
      <c r="O80" s="273"/>
      <c r="P80" s="427" t="str">
        <f>+IF(AND(ISBLANK(N80),ISBLANK(O80)),"Introducir Meta e Resultado",IF(ISBLANK(N80),"Indicador Sen Meta",IF(ISBLANK(O80),"Introducir Resultado",IF(O80&gt;=N80,"Meta Conseguida","Meta Non Conseguida"))))</f>
        <v>Introducir Meta e Resultado</v>
      </c>
    </row>
    <row r="81" spans="1:16" ht="76.5">
      <c r="A81" s="99" t="s">
        <v>124</v>
      </c>
      <c r="B81" s="100" t="s">
        <v>51</v>
      </c>
      <c r="C81" s="100" t="s">
        <v>7</v>
      </c>
      <c r="D81" s="302" t="s">
        <v>427</v>
      </c>
      <c r="E81" s="365">
        <v>4</v>
      </c>
      <c r="F81" s="281">
        <v>3</v>
      </c>
      <c r="G81" s="248">
        <v>4.26</v>
      </c>
      <c r="H81" s="361" t="str">
        <f>+IF(AND(ISBLANK(F81),ISBLANK(G81)),"Introducir Meta e Resultado",IF(ISBLANK(F81),"Indicador Sen Meta",IF(ISBLANK(G81),"Introducir Resultado",IF(G81&gt;=F81,"Meta Conseguida","Meta Non Conseguida"))))</f>
        <v>Meta Conseguida</v>
      </c>
      <c r="J81" s="272"/>
      <c r="K81" s="273">
        <v>4.07</v>
      </c>
      <c r="L81" s="361" t="str">
        <f>+IF(AND(ISBLANK(J81),ISBLANK(K81)),"Introducir Meta e Resultado",IF(ISBLANK(J81),"Indicador Sen Meta",IF(ISBLANK(K81),"Introducir Resultado",IF(K81&gt;=J81,"Meta Conseguida","Meta Non Conseguida"))))</f>
        <v>Indicador Sen Meta</v>
      </c>
      <c r="N81" s="272"/>
      <c r="O81" s="273"/>
      <c r="P81" s="361" t="str">
        <f>+IF(AND(ISBLANK(N81),ISBLANK(O81)),"Introducir Meta e Resultado",IF(ISBLANK(N81),"Indicador Sen Meta",IF(ISBLANK(O81),"Introducir Resultado",IF(O81&gt;=N81,"Meta Conseguida","Meta Non Conseguida"))))</f>
        <v>Introducir Meta e Resultado</v>
      </c>
    </row>
    <row r="82" spans="1:16" ht="37.5">
      <c r="A82" s="98" t="s">
        <v>161</v>
      </c>
      <c r="B82" s="93" t="s">
        <v>254</v>
      </c>
      <c r="C82" s="93" t="s">
        <v>11</v>
      </c>
      <c r="D82" s="311" t="s">
        <v>321</v>
      </c>
      <c r="E82" s="399">
        <v>1</v>
      </c>
      <c r="F82" s="412">
        <f>+COUNTA(F83:F86)</f>
        <v>4</v>
      </c>
      <c r="G82" s="413">
        <f>+COUNTIF(H83:H86,"Meta Conseguida")</f>
        <v>4</v>
      </c>
      <c r="H82" s="374" t="str">
        <f>+IF((G82+F82)=0,"Introducir Meta e Resultado",IF(COUNTA(G83:G86)=0,"Indicador Sen Resultados",IF(F82=0,"Indicador Sen Meta",IF(G82=0,"Ningunha Meta Alcanzada",IF(G82&gt;=F82,"Meta Totalmente Alcanzada",IF(G82&gt;0,"Meta Parcialmente Alcanzada"))))))</f>
        <v>Meta Totalmente Alcanzada</v>
      </c>
      <c r="I82" s="375"/>
      <c r="J82" s="412">
        <f>+COUNTA(J83:J86)</f>
        <v>4</v>
      </c>
      <c r="K82" s="411">
        <f>+COUNTIF(L83:L86,"Meta Conseguida")</f>
        <v>4</v>
      </c>
      <c r="L82" s="374" t="str">
        <f>+IF((K82+J82)=0,"Introducir Meta e Resultado",IF(COUNTA(K83:K86)=0,"Indicador Sen Resultados",IF(J82=0,"Indicador Sen Meta",IF(K82=0,"Ningunha Meta Alcanzada",IF(K82&gt;=J82,"Meta Totalmente Alcanzada",IF(K82&gt;0,"Meta Parcialmente Alcanzada"))))))</f>
        <v>Meta Totalmente Alcanzada</v>
      </c>
      <c r="N82" s="412">
        <f>+COUNTA(N83:N86)</f>
        <v>0</v>
      </c>
      <c r="O82" s="411">
        <f>+COUNTIF(P83:P86,"Meta Conseguida")</f>
        <v>0</v>
      </c>
      <c r="P82" s="374" t="str">
        <f>+IF((O82+N82)=0,"Introducir Meta e Resultado",IF(COUNTA(O83:O86)=0,"Indicador Sen Resultados",IF(N82=0,"Indicador Sen Meta",IF(O82=0,"Ningunha Meta Alcanzada",IF(O82&gt;=N82,"Meta Totalmente Alcanzada",IF(O82&gt;0,"Meta Parcialmente Alcanzada"))))))</f>
        <v>Introducir Meta e Resultado</v>
      </c>
    </row>
    <row r="83" spans="1:16" ht="76.5">
      <c r="A83" s="56" t="s">
        <v>255</v>
      </c>
      <c r="B83" s="88" t="s">
        <v>256</v>
      </c>
      <c r="C83" s="88" t="s">
        <v>11</v>
      </c>
      <c r="D83" s="312" t="s">
        <v>428</v>
      </c>
      <c r="E83" s="400">
        <v>1</v>
      </c>
      <c r="F83" s="334">
        <v>3</v>
      </c>
      <c r="G83" s="414">
        <v>3.1666666666666665</v>
      </c>
      <c r="H83" s="425" t="str">
        <f t="shared" ref="H83:H86" si="43">+IF(AND(ISBLANK(F83),ISBLANK(G83)),"Introducir Meta e Resultado",IF(ISBLANK(F83),"Introducir Meta",IF(ISBLANK(G83),"Introducir Resultado",IF(G83&gt;=F83,"Meta Conseguida","Meta Non Conseguida"))))</f>
        <v>Meta Conseguida</v>
      </c>
      <c r="I83" s="214"/>
      <c r="J83" s="334">
        <v>3</v>
      </c>
      <c r="K83" s="414">
        <v>3.17</v>
      </c>
      <c r="L83" s="425" t="str">
        <f t="shared" ref="L83:L86" si="44">+IF(AND(ISBLANK(J83),ISBLANK(K83)),"Introducir Meta e Resultado",IF(ISBLANK(J83),"Introducir Meta",IF(ISBLANK(K83),"Introducir Resultado",IF(K83&gt;=J83,"Meta Conseguida","Meta Non Conseguida"))))</f>
        <v>Meta Conseguida</v>
      </c>
      <c r="N83" s="334"/>
      <c r="O83" s="414"/>
      <c r="P83" s="425" t="str">
        <f t="shared" ref="P83:P86" si="45">+IF(AND(ISBLANK(N83),ISBLANK(O83)),"Introducir Meta e Resultado",IF(ISBLANK(N83),"Introducir Meta",IF(ISBLANK(O83),"Introducir Resultado",IF(O83&gt;=N83,"Meta Conseguida","Meta Non Conseguida"))))</f>
        <v>Introducir Meta e Resultado</v>
      </c>
    </row>
    <row r="84" spans="1:16" ht="76.5">
      <c r="A84" s="56" t="s">
        <v>257</v>
      </c>
      <c r="B84" s="88" t="s">
        <v>258</v>
      </c>
      <c r="C84" s="88" t="s">
        <v>11</v>
      </c>
      <c r="D84" s="312" t="s">
        <v>429</v>
      </c>
      <c r="E84" s="400">
        <v>1</v>
      </c>
      <c r="F84" s="334">
        <v>3</v>
      </c>
      <c r="G84" s="414" t="s">
        <v>434</v>
      </c>
      <c r="H84" s="425" t="str">
        <f t="shared" si="43"/>
        <v>Meta Conseguida</v>
      </c>
      <c r="I84" s="214"/>
      <c r="J84" s="334">
        <v>3</v>
      </c>
      <c r="K84" s="414">
        <v>4.37</v>
      </c>
      <c r="L84" s="425" t="str">
        <f t="shared" si="44"/>
        <v>Meta Conseguida</v>
      </c>
      <c r="N84" s="334"/>
      <c r="O84" s="414"/>
      <c r="P84" s="425" t="str">
        <f t="shared" si="45"/>
        <v>Introducir Meta e Resultado</v>
      </c>
    </row>
    <row r="85" spans="1:16" ht="89.25">
      <c r="A85" s="56" t="s">
        <v>260</v>
      </c>
      <c r="B85" s="88" t="s">
        <v>259</v>
      </c>
      <c r="C85" s="88" t="s">
        <v>11</v>
      </c>
      <c r="D85" s="312" t="s">
        <v>430</v>
      </c>
      <c r="E85" s="400">
        <v>1</v>
      </c>
      <c r="F85" s="334">
        <v>3</v>
      </c>
      <c r="G85" s="414">
        <v>4.4705882352941178</v>
      </c>
      <c r="H85" s="425" t="str">
        <f t="shared" si="43"/>
        <v>Meta Conseguida</v>
      </c>
      <c r="I85" s="214"/>
      <c r="J85" s="334">
        <v>3</v>
      </c>
      <c r="K85" s="414">
        <v>4.3099999999999996</v>
      </c>
      <c r="L85" s="425" t="str">
        <f t="shared" si="44"/>
        <v>Meta Conseguida</v>
      </c>
      <c r="N85" s="334"/>
      <c r="O85" s="414"/>
      <c r="P85" s="425" t="str">
        <f t="shared" si="45"/>
        <v>Introducir Meta e Resultado</v>
      </c>
    </row>
    <row r="86" spans="1:16" ht="76.5">
      <c r="A86" s="57" t="s">
        <v>260</v>
      </c>
      <c r="B86" s="88" t="s">
        <v>339</v>
      </c>
      <c r="C86" s="89" t="s">
        <v>11</v>
      </c>
      <c r="D86" s="312" t="s">
        <v>431</v>
      </c>
      <c r="E86" s="400">
        <v>1</v>
      </c>
      <c r="F86" s="334">
        <v>3</v>
      </c>
      <c r="G86" s="414" t="s">
        <v>434</v>
      </c>
      <c r="H86" s="425" t="str">
        <f t="shared" si="43"/>
        <v>Meta Conseguida</v>
      </c>
      <c r="I86" s="214"/>
      <c r="J86" s="334">
        <v>3</v>
      </c>
      <c r="K86" s="414">
        <v>3.43</v>
      </c>
      <c r="L86" s="425" t="str">
        <f t="shared" si="44"/>
        <v>Meta Conseguida</v>
      </c>
      <c r="N86" s="334"/>
      <c r="O86" s="414"/>
      <c r="P86" s="425" t="str">
        <f t="shared" si="45"/>
        <v>Introducir Meta e Resultado</v>
      </c>
    </row>
    <row r="87" spans="1:16" ht="63.75">
      <c r="A87" s="102" t="s">
        <v>162</v>
      </c>
      <c r="B87" s="103" t="s">
        <v>218</v>
      </c>
      <c r="C87" s="103" t="s">
        <v>281</v>
      </c>
      <c r="D87" s="324" t="s">
        <v>432</v>
      </c>
      <c r="E87" s="325" t="s">
        <v>173</v>
      </c>
      <c r="F87" s="325" t="s">
        <v>173</v>
      </c>
      <c r="G87" s="282">
        <v>106</v>
      </c>
      <c r="H87" s="427" t="str">
        <f t="shared" ref="H87:H88" si="46">+IF(ISBLANK(G87),"Introducir Resultado","Indicador Completado")</f>
        <v>Indicador Completado</v>
      </c>
      <c r="I87" s="3"/>
      <c r="J87" s="325" t="s">
        <v>173</v>
      </c>
      <c r="K87" s="282">
        <v>102</v>
      </c>
      <c r="L87" s="427" t="str">
        <f t="shared" ref="L87:L88" si="47">+IF(ISBLANK(K87),"Introducir Resultado","Indicador Completado")</f>
        <v>Indicador Completado</v>
      </c>
      <c r="N87" s="325" t="s">
        <v>173</v>
      </c>
      <c r="O87" s="282"/>
      <c r="P87" s="427" t="str">
        <f t="shared" ref="P87:P88" si="48">+IF(ISBLANK(O87),"Introducir Resultado","Indicador Completado")</f>
        <v>Introducir Resultado</v>
      </c>
    </row>
    <row r="88" spans="1:16" ht="76.5">
      <c r="A88" s="102" t="s">
        <v>262</v>
      </c>
      <c r="B88" s="103" t="s">
        <v>163</v>
      </c>
      <c r="C88" s="103" t="s">
        <v>7</v>
      </c>
      <c r="D88" s="324" t="s">
        <v>468</v>
      </c>
      <c r="E88" s="325" t="s">
        <v>173</v>
      </c>
      <c r="F88" s="325" t="s">
        <v>173</v>
      </c>
      <c r="G88" s="282">
        <v>41</v>
      </c>
      <c r="H88" s="427" t="str">
        <f t="shared" si="46"/>
        <v>Indicador Completado</v>
      </c>
      <c r="I88" s="3"/>
      <c r="J88" s="325" t="s">
        <v>173</v>
      </c>
      <c r="K88" s="282">
        <v>21</v>
      </c>
      <c r="L88" s="427" t="str">
        <f t="shared" si="47"/>
        <v>Indicador Completado</v>
      </c>
      <c r="N88" s="325" t="s">
        <v>173</v>
      </c>
      <c r="O88" s="282"/>
      <c r="P88" s="427" t="str">
        <f t="shared" si="48"/>
        <v>Introducir Resultado</v>
      </c>
    </row>
    <row r="89" spans="1:16" s="52" customFormat="1" ht="18.75" customHeight="1">
      <c r="A89" s="233"/>
      <c r="B89" s="234"/>
      <c r="C89" s="234"/>
      <c r="D89" s="326"/>
      <c r="E89" s="405"/>
      <c r="F89" s="239"/>
      <c r="G89" s="327"/>
      <c r="H89" s="27"/>
      <c r="I89" s="2"/>
      <c r="J89" s="239"/>
      <c r="K89" s="327"/>
      <c r="L89" s="27"/>
      <c r="M89" s="2"/>
      <c r="N89" s="239"/>
      <c r="O89" s="327"/>
      <c r="P89" s="27"/>
    </row>
    <row r="92" spans="1:16">
      <c r="A92" s="452"/>
      <c r="B92" s="453" t="s">
        <v>486</v>
      </c>
    </row>
    <row r="97" spans="2:2" ht="30">
      <c r="B97" s="456" t="s">
        <v>488</v>
      </c>
    </row>
    <row r="99" spans="2:2" ht="30">
      <c r="B99" s="459" t="s">
        <v>490</v>
      </c>
    </row>
  </sheetData>
  <sheetProtection formatCells="0" formatColumns="0" formatRows="0" autoFilter="0"/>
  <autoFilter ref="A5:P88" xr:uid="{00000000-0009-0000-0000-000002000000}"/>
  <mergeCells count="6">
    <mergeCell ref="N4:P4"/>
    <mergeCell ref="A4:B4"/>
    <mergeCell ref="F4:H4"/>
    <mergeCell ref="A2:H2"/>
    <mergeCell ref="C4:D4"/>
    <mergeCell ref="J4:L4"/>
  </mergeCells>
  <conditionalFormatting sqref="G1">
    <cfRule type="cellIs" dxfId="915" priority="6917" operator="greaterThanOrEqual">
      <formula>$F1</formula>
    </cfRule>
    <cfRule type="cellIs" dxfId="914" priority="6915" operator="equal">
      <formula>0</formula>
    </cfRule>
    <cfRule type="cellIs" dxfId="913" priority="6916" operator="lessThan">
      <formula>$F1</formula>
    </cfRule>
  </conditionalFormatting>
  <conditionalFormatting sqref="G7">
    <cfRule type="cellIs" dxfId="912" priority="1083" operator="equal">
      <formula>0</formula>
    </cfRule>
    <cfRule type="cellIs" dxfId="911" priority="1085" operator="greaterThanOrEqual">
      <formula>F7</formula>
    </cfRule>
    <cfRule type="cellIs" dxfId="910" priority="1084" operator="lessThan">
      <formula>F7</formula>
    </cfRule>
  </conditionalFormatting>
  <conditionalFormatting sqref="G8">
    <cfRule type="cellIs" dxfId="909" priority="663" operator="equal">
      <formula>0</formula>
    </cfRule>
    <cfRule type="cellIs" dxfId="908" priority="664" operator="greaterThanOrEqual">
      <formula>F8</formula>
    </cfRule>
    <cfRule type="cellIs" dxfId="907" priority="665" operator="lessThan">
      <formula>F8</formula>
    </cfRule>
  </conditionalFormatting>
  <conditionalFormatting sqref="G9">
    <cfRule type="cellIs" dxfId="906" priority="1070" operator="greaterThanOrEqual">
      <formula>F9</formula>
    </cfRule>
    <cfRule type="cellIs" dxfId="905" priority="1069" operator="lessThan">
      <formula>F9</formula>
    </cfRule>
  </conditionalFormatting>
  <conditionalFormatting sqref="G9:G11">
    <cfRule type="cellIs" dxfId="904" priority="1053" operator="equal">
      <formula>0</formula>
    </cfRule>
  </conditionalFormatting>
  <conditionalFormatting sqref="G10">
    <cfRule type="cellIs" dxfId="903" priority="1054" operator="lessThan">
      <formula>F10</formula>
    </cfRule>
    <cfRule type="cellIs" dxfId="902" priority="1055" operator="greaterThanOrEqual">
      <formula>F10</formula>
    </cfRule>
  </conditionalFormatting>
  <conditionalFormatting sqref="G11">
    <cfRule type="cellIs" dxfId="901" priority="1073" operator="greaterThanOrEqual">
      <formula>$F11</formula>
    </cfRule>
    <cfRule type="cellIs" dxfId="900" priority="1072" operator="lessThan">
      <formula>$F11</formula>
    </cfRule>
  </conditionalFormatting>
  <conditionalFormatting sqref="G12">
    <cfRule type="cellIs" dxfId="899" priority="647" operator="lessThan">
      <formula>F12</formula>
    </cfRule>
    <cfRule type="cellIs" dxfId="898" priority="646" operator="greaterThanOrEqual">
      <formula>F12</formula>
    </cfRule>
    <cfRule type="cellIs" dxfId="897" priority="645" operator="equal">
      <formula>0</formula>
    </cfRule>
  </conditionalFormatting>
  <conditionalFormatting sqref="G13">
    <cfRule type="cellIs" dxfId="896" priority="1045" operator="lessThan">
      <formula>F13</formula>
    </cfRule>
    <cfRule type="cellIs" dxfId="895" priority="1046" operator="greaterThanOrEqual">
      <formula>F13</formula>
    </cfRule>
  </conditionalFormatting>
  <conditionalFormatting sqref="G13:G15">
    <cfRule type="cellIs" dxfId="894" priority="1016" operator="equal">
      <formula>0</formula>
    </cfRule>
  </conditionalFormatting>
  <conditionalFormatting sqref="G14">
    <cfRule type="cellIs" dxfId="893" priority="1042" operator="lessThan">
      <formula>F14</formula>
    </cfRule>
    <cfRule type="cellIs" dxfId="892" priority="1043" operator="greaterThanOrEqual">
      <formula>F14</formula>
    </cfRule>
  </conditionalFormatting>
  <conditionalFormatting sqref="G16">
    <cfRule type="cellIs" dxfId="891" priority="627" operator="equal">
      <formula>0</formula>
    </cfRule>
    <cfRule type="cellIs" dxfId="890" priority="628" operator="greaterThanOrEqual">
      <formula>F16</formula>
    </cfRule>
    <cfRule type="cellIs" dxfId="889" priority="629" operator="lessThan">
      <formula>F16</formula>
    </cfRule>
  </conditionalFormatting>
  <conditionalFormatting sqref="G17">
    <cfRule type="cellIs" dxfId="888" priority="1067" operator="greaterThanOrEqual">
      <formula>F17</formula>
    </cfRule>
    <cfRule type="cellIs" dxfId="887" priority="1066" operator="lessThan">
      <formula>F17</formula>
    </cfRule>
  </conditionalFormatting>
  <conditionalFormatting sqref="G17:G18">
    <cfRule type="cellIs" dxfId="886" priority="1065" operator="equal">
      <formula>0</formula>
    </cfRule>
  </conditionalFormatting>
  <conditionalFormatting sqref="G18">
    <cfRule type="cellIs" dxfId="885" priority="1075" operator="lessThan">
      <formula>F18</formula>
    </cfRule>
    <cfRule type="cellIs" dxfId="884" priority="1076" operator="greaterThanOrEqual">
      <formula>F18</formula>
    </cfRule>
  </conditionalFormatting>
  <conditionalFormatting sqref="G20">
    <cfRule type="cellIs" dxfId="883" priority="609" operator="equal">
      <formula>0</formula>
    </cfRule>
    <cfRule type="cellIs" dxfId="882" priority="610" operator="greaterThanOrEqual">
      <formula>F20</formula>
    </cfRule>
    <cfRule type="cellIs" dxfId="881" priority="611" operator="lessThan">
      <formula>F20</formula>
    </cfRule>
  </conditionalFormatting>
  <conditionalFormatting sqref="G21">
    <cfRule type="cellIs" dxfId="880" priority="1061" operator="greaterThanOrEqual">
      <formula>F21</formula>
    </cfRule>
    <cfRule type="cellIs" dxfId="879" priority="1060" operator="lessThan">
      <formula>F21</formula>
    </cfRule>
  </conditionalFormatting>
  <conditionalFormatting sqref="G21:G22">
    <cfRule type="cellIs" dxfId="878" priority="1056" operator="equal">
      <formula>0</formula>
    </cfRule>
  </conditionalFormatting>
  <conditionalFormatting sqref="G22">
    <cfRule type="cellIs" dxfId="877" priority="1057" operator="lessThan">
      <formula>F22</formula>
    </cfRule>
    <cfRule type="cellIs" dxfId="876" priority="1058" operator="greaterThanOrEqual">
      <formula>F22</formula>
    </cfRule>
  </conditionalFormatting>
  <conditionalFormatting sqref="G24">
    <cfRule type="cellIs" dxfId="875" priority="591" operator="equal">
      <formula>0</formula>
    </cfRule>
    <cfRule type="cellIs" dxfId="874" priority="592" operator="greaterThanOrEqual">
      <formula>F24</formula>
    </cfRule>
    <cfRule type="cellIs" dxfId="873" priority="593" operator="lessThan">
      <formula>F24</formula>
    </cfRule>
  </conditionalFormatting>
  <conditionalFormatting sqref="G25">
    <cfRule type="cellIs" dxfId="872" priority="2060" operator="greaterThanOrEqual">
      <formula>F25</formula>
    </cfRule>
    <cfRule type="cellIs" dxfId="871" priority="2059" operator="lessThan">
      <formula>F25</formula>
    </cfRule>
    <cfRule type="cellIs" dxfId="870" priority="2058" operator="equal">
      <formula>0</formula>
    </cfRule>
  </conditionalFormatting>
  <conditionalFormatting sqref="G26">
    <cfRule type="cellIs" dxfId="869" priority="2062" operator="lessThanOrEqual">
      <formula>F26</formula>
    </cfRule>
    <cfRule type="cellIs" dxfId="868" priority="2063" operator="greaterThan">
      <formula>F26</formula>
    </cfRule>
    <cfRule type="cellIs" dxfId="867" priority="2061" operator="equal">
      <formula>0</formula>
    </cfRule>
  </conditionalFormatting>
  <conditionalFormatting sqref="G27:G30">
    <cfRule type="cellIs" dxfId="866" priority="2046" operator="equal">
      <formula>0</formula>
    </cfRule>
    <cfRule type="cellIs" dxfId="865" priority="2048" operator="greaterThanOrEqual">
      <formula>$F27</formula>
    </cfRule>
    <cfRule type="cellIs" dxfId="864" priority="2047" operator="lessThan">
      <formula>$F27</formula>
    </cfRule>
  </conditionalFormatting>
  <conditionalFormatting sqref="G32">
    <cfRule type="cellIs" dxfId="863" priority="2153" operator="greaterThanOrEqual">
      <formula>F32</formula>
    </cfRule>
    <cfRule type="cellIs" dxfId="862" priority="2152" operator="lessThan">
      <formula>F32</formula>
    </cfRule>
  </conditionalFormatting>
  <conditionalFormatting sqref="G32:G33">
    <cfRule type="cellIs" dxfId="861" priority="2151" operator="equal">
      <formula>0</formula>
    </cfRule>
  </conditionalFormatting>
  <conditionalFormatting sqref="G33">
    <cfRule type="cellIs" dxfId="860" priority="2156" operator="greaterThanOrEqual">
      <formula>F33</formula>
    </cfRule>
    <cfRule type="cellIs" dxfId="859" priority="2155" operator="lessThan">
      <formula>F33</formula>
    </cfRule>
  </conditionalFormatting>
  <conditionalFormatting sqref="G35">
    <cfRule type="cellIs" dxfId="858" priority="2149" operator="lessThan">
      <formula>F35</formula>
    </cfRule>
    <cfRule type="cellIs" dxfId="857" priority="2150" operator="greaterThanOrEqual">
      <formula>F35</formula>
    </cfRule>
  </conditionalFormatting>
  <conditionalFormatting sqref="G35:G36">
    <cfRule type="cellIs" dxfId="856" priority="2142" operator="equal">
      <formula>0</formula>
    </cfRule>
  </conditionalFormatting>
  <conditionalFormatting sqref="G36">
    <cfRule type="cellIs" dxfId="855" priority="2143" operator="lessThan">
      <formula>F36</formula>
    </cfRule>
    <cfRule type="cellIs" dxfId="854" priority="2144" operator="greaterThanOrEqual">
      <formula>F36</formula>
    </cfRule>
  </conditionalFormatting>
  <conditionalFormatting sqref="G37">
    <cfRule type="cellIs" dxfId="853" priority="573" operator="equal">
      <formula>0</formula>
    </cfRule>
    <cfRule type="cellIs" dxfId="852" priority="574" operator="lessThan">
      <formula>$R37</formula>
    </cfRule>
    <cfRule type="cellIs" dxfId="851" priority="575" operator="greaterThanOrEqual">
      <formula>$R37</formula>
    </cfRule>
  </conditionalFormatting>
  <conditionalFormatting sqref="G38:G40">
    <cfRule type="cellIs" dxfId="850" priority="2130" operator="equal">
      <formula>0</formula>
    </cfRule>
    <cfRule type="cellIs" dxfId="849" priority="2131" operator="lessThan">
      <formula>F38</formula>
    </cfRule>
    <cfRule type="cellIs" dxfId="848" priority="2132" operator="greaterThanOrEqual">
      <formula>F38</formula>
    </cfRule>
  </conditionalFormatting>
  <conditionalFormatting sqref="G46">
    <cfRule type="cellIs" dxfId="847" priority="267" operator="equal">
      <formula>0</formula>
    </cfRule>
    <cfRule type="cellIs" dxfId="846" priority="269" operator="greaterThanOrEqual">
      <formula>$R46</formula>
    </cfRule>
    <cfRule type="cellIs" dxfId="845" priority="268" operator="lessThan">
      <formula>$R46</formula>
    </cfRule>
  </conditionalFormatting>
  <conditionalFormatting sqref="G47:G51">
    <cfRule type="cellIs" dxfId="844" priority="227" operator="greaterThanOrEqual">
      <formula>F47</formula>
    </cfRule>
    <cfRule type="cellIs" dxfId="843" priority="226" operator="lessThan">
      <formula>F47</formula>
    </cfRule>
    <cfRule type="cellIs" dxfId="842" priority="225" operator="equal">
      <formula>0</formula>
    </cfRule>
  </conditionalFormatting>
  <conditionalFormatting sqref="G52:G53">
    <cfRule type="cellIs" dxfId="841" priority="758" operator="greaterThan">
      <formula>F52</formula>
    </cfRule>
    <cfRule type="cellIs" dxfId="840" priority="756" operator="equal">
      <formula>0</formula>
    </cfRule>
    <cfRule type="cellIs" dxfId="839" priority="757" operator="lessThanOrEqual">
      <formula>F52</formula>
    </cfRule>
  </conditionalFormatting>
  <conditionalFormatting sqref="G54">
    <cfRule type="cellIs" dxfId="838" priority="539" operator="greaterThanOrEqual">
      <formula>$R54</formula>
    </cfRule>
    <cfRule type="cellIs" dxfId="837" priority="537" operator="equal">
      <formula>0</formula>
    </cfRule>
    <cfRule type="cellIs" dxfId="836" priority="538" operator="lessThan">
      <formula>$R54</formula>
    </cfRule>
  </conditionalFormatting>
  <conditionalFormatting sqref="G55:G58">
    <cfRule type="cellIs" dxfId="835" priority="184" operator="lessThan">
      <formula>F55</formula>
    </cfRule>
    <cfRule type="cellIs" dxfId="834" priority="183" operator="equal">
      <formula>0</formula>
    </cfRule>
    <cfRule type="cellIs" dxfId="833" priority="185" operator="greaterThanOrEqual">
      <formula>F55</formula>
    </cfRule>
  </conditionalFormatting>
  <conditionalFormatting sqref="G59">
    <cfRule type="cellIs" dxfId="832" priority="340" operator="lessThan">
      <formula>$R59</formula>
    </cfRule>
    <cfRule type="cellIs" dxfId="831" priority="341" operator="greaterThanOrEqual">
      <formula>$R59</formula>
    </cfRule>
    <cfRule type="cellIs" dxfId="830" priority="339" operator="equal">
      <formula>0</formula>
    </cfRule>
  </conditionalFormatting>
  <conditionalFormatting sqref="G60:G63">
    <cfRule type="cellIs" dxfId="829" priority="149" operator="greaterThanOrEqual">
      <formula>F60</formula>
    </cfRule>
    <cfRule type="cellIs" dxfId="828" priority="148" operator="lessThan">
      <formula>F60</formula>
    </cfRule>
  </conditionalFormatting>
  <conditionalFormatting sqref="G60:G64">
    <cfRule type="cellIs" dxfId="827" priority="147" operator="equal">
      <formula>0</formula>
    </cfRule>
  </conditionalFormatting>
  <conditionalFormatting sqref="G64">
    <cfRule type="cellIs" dxfId="826" priority="2165" operator="greaterThanOrEqual">
      <formula>F64</formula>
    </cfRule>
    <cfRule type="cellIs" dxfId="825" priority="2164" operator="lessThan">
      <formula>F64</formula>
    </cfRule>
  </conditionalFormatting>
  <conditionalFormatting sqref="G65">
    <cfRule type="cellIs" dxfId="824" priority="321" operator="equal">
      <formula>0</formula>
    </cfRule>
    <cfRule type="cellIs" dxfId="823" priority="322" operator="lessThan">
      <formula>$R65</formula>
    </cfRule>
    <cfRule type="cellIs" dxfId="822" priority="323" operator="greaterThanOrEqual">
      <formula>$R65</formula>
    </cfRule>
  </conditionalFormatting>
  <conditionalFormatting sqref="G66:G69">
    <cfRule type="cellIs" dxfId="821" priority="112" operator="lessThan">
      <formula>F66</formula>
    </cfRule>
    <cfRule type="cellIs" dxfId="820" priority="111" operator="equal">
      <formula>0</formula>
    </cfRule>
    <cfRule type="cellIs" dxfId="819" priority="113" operator="greaterThanOrEqual">
      <formula>F66</formula>
    </cfRule>
  </conditionalFormatting>
  <conditionalFormatting sqref="G71">
    <cfRule type="cellIs" dxfId="818" priority="1880" operator="equal">
      <formula>0</formula>
    </cfRule>
    <cfRule type="cellIs" dxfId="817" priority="1882" operator="greaterThanOrEqual">
      <formula>F71</formula>
    </cfRule>
    <cfRule type="cellIs" dxfId="816" priority="1881" operator="lessThan">
      <formula>F71</formula>
    </cfRule>
  </conditionalFormatting>
  <conditionalFormatting sqref="G73">
    <cfRule type="cellIs" dxfId="815" priority="1878" operator="lessThan">
      <formula>F73</formula>
    </cfRule>
    <cfRule type="cellIs" dxfId="814" priority="1879" operator="greaterThanOrEqual">
      <formula>F73</formula>
    </cfRule>
  </conditionalFormatting>
  <conditionalFormatting sqref="G73:G74">
    <cfRule type="cellIs" dxfId="813" priority="1874" operator="equal">
      <formula>0</formula>
    </cfRule>
  </conditionalFormatting>
  <conditionalFormatting sqref="G74">
    <cfRule type="cellIs" dxfId="812" priority="1876" operator="greaterThanOrEqual">
      <formula>F74</formula>
    </cfRule>
    <cfRule type="cellIs" dxfId="811" priority="1875" operator="lessThan">
      <formula>F74</formula>
    </cfRule>
  </conditionalFormatting>
  <conditionalFormatting sqref="G75">
    <cfRule type="cellIs" dxfId="810" priority="305" operator="greaterThanOrEqual">
      <formula>$R75</formula>
    </cfRule>
    <cfRule type="cellIs" dxfId="809" priority="304" operator="lessThan">
      <formula>$R75</formula>
    </cfRule>
    <cfRule type="cellIs" dxfId="808" priority="303" operator="equal">
      <formula>0</formula>
    </cfRule>
  </conditionalFormatting>
  <conditionalFormatting sqref="G76:G79">
    <cfRule type="cellIs" dxfId="807" priority="76" operator="lessThan">
      <formula>F76</formula>
    </cfRule>
    <cfRule type="cellIs" dxfId="806" priority="77" operator="greaterThanOrEqual">
      <formula>F76</formula>
    </cfRule>
  </conditionalFormatting>
  <conditionalFormatting sqref="G76:G81">
    <cfRule type="cellIs" dxfId="805" priority="75" operator="equal">
      <formula>0</formula>
    </cfRule>
  </conditionalFormatting>
  <conditionalFormatting sqref="G80">
    <cfRule type="cellIs" dxfId="804" priority="1885" operator="greaterThanOrEqual">
      <formula>F80</formula>
    </cfRule>
    <cfRule type="cellIs" dxfId="803" priority="1884" operator="lessThan">
      <formula>F80</formula>
    </cfRule>
  </conditionalFormatting>
  <conditionalFormatting sqref="G81">
    <cfRule type="cellIs" dxfId="802" priority="1872" operator="lessThan">
      <formula>F81</formula>
    </cfRule>
    <cfRule type="cellIs" dxfId="801" priority="1873" operator="greaterThanOrEqual">
      <formula>F81</formula>
    </cfRule>
  </conditionalFormatting>
  <conditionalFormatting sqref="G82">
    <cfRule type="cellIs" dxfId="800" priority="286" operator="lessThan">
      <formula>$R82</formula>
    </cfRule>
    <cfRule type="cellIs" dxfId="799" priority="285" operator="equal">
      <formula>0</formula>
    </cfRule>
    <cfRule type="cellIs" dxfId="798" priority="287" operator="greaterThanOrEqual">
      <formula>$R82</formula>
    </cfRule>
  </conditionalFormatting>
  <conditionalFormatting sqref="G83:G86">
    <cfRule type="cellIs" dxfId="797" priority="39" operator="equal">
      <formula>0</formula>
    </cfRule>
    <cfRule type="cellIs" dxfId="796" priority="41" operator="greaterThanOrEqual">
      <formula>F83</formula>
    </cfRule>
    <cfRule type="cellIs" dxfId="795" priority="40" operator="lessThan">
      <formula>F83</formula>
    </cfRule>
  </conditionalFormatting>
  <conditionalFormatting sqref="H7">
    <cfRule type="cellIs" dxfId="794" priority="745" operator="equal">
      <formula>"Meta Conseguida"</formula>
    </cfRule>
    <cfRule type="cellIs" dxfId="793" priority="746" operator="equal">
      <formula>"Meta non Conseguida"</formula>
    </cfRule>
    <cfRule type="cellIs" dxfId="792" priority="744" operator="equal">
      <formula>"Introducir resultado"</formula>
    </cfRule>
  </conditionalFormatting>
  <conditionalFormatting sqref="H8">
    <cfRule type="cellIs" dxfId="791" priority="654" operator="equal">
      <formula>"Meta Totalmente Alcanzada"</formula>
    </cfRule>
    <cfRule type="cellIs" dxfId="790" priority="655" operator="equal">
      <formula>"Meta Parcialmente Alcanzada"</formula>
    </cfRule>
    <cfRule type="cellIs" dxfId="789" priority="656" operator="equal">
      <formula>"Ningunha Meta Alcanzada"</formula>
    </cfRule>
  </conditionalFormatting>
  <conditionalFormatting sqref="H9:H10">
    <cfRule type="cellIs" dxfId="788" priority="1024" operator="equal">
      <formula>"Meta Conseguida"</formula>
    </cfRule>
    <cfRule type="cellIs" dxfId="787" priority="1023" operator="equal">
      <formula>"Introducir resultado"</formula>
    </cfRule>
    <cfRule type="cellIs" dxfId="786" priority="1025" operator="equal">
      <formula>"Meta non Conseguida"</formula>
    </cfRule>
  </conditionalFormatting>
  <conditionalFormatting sqref="H12">
    <cfRule type="cellIs" dxfId="785" priority="638" operator="equal">
      <formula>"Ningunha Meta Alcanzada"</formula>
    </cfRule>
    <cfRule type="cellIs" dxfId="784" priority="637" operator="equal">
      <formula>"Meta Parcialmente Alcanzada"</formula>
    </cfRule>
    <cfRule type="cellIs" dxfId="783" priority="636" operator="equal">
      <formula>"Meta Totalmente Alcanzada"</formula>
    </cfRule>
  </conditionalFormatting>
  <conditionalFormatting sqref="H13:H14">
    <cfRule type="cellIs" dxfId="782" priority="1018" operator="equal">
      <formula>"Meta Conseguida"</formula>
    </cfRule>
    <cfRule type="cellIs" dxfId="781" priority="1019" operator="equal">
      <formula>"Meta non Conseguida"</formula>
    </cfRule>
  </conditionalFormatting>
  <conditionalFormatting sqref="H13:H15">
    <cfRule type="cellIs" dxfId="780" priority="1013" operator="equal">
      <formula>"Introducir resultado"</formula>
    </cfRule>
  </conditionalFormatting>
  <conditionalFormatting sqref="H15">
    <cfRule type="cellIs" dxfId="779" priority="1015" operator="equal">
      <formula>"Meta no Conseguida"</formula>
    </cfRule>
    <cfRule type="cellIs" dxfId="778" priority="1014" operator="equal">
      <formula>"Resultado Introducido"</formula>
    </cfRule>
  </conditionalFormatting>
  <conditionalFormatting sqref="H16">
    <cfRule type="cellIs" dxfId="777" priority="620" operator="equal">
      <formula>"Ningunha Meta Alcanzada"</formula>
    </cfRule>
    <cfRule type="cellIs" dxfId="776" priority="618" operator="equal">
      <formula>"Meta Totalmente Alcanzada"</formula>
    </cfRule>
    <cfRule type="cellIs" dxfId="775" priority="619" operator="equal">
      <formula>"Meta Parcialmente Alcanzada"</formula>
    </cfRule>
  </conditionalFormatting>
  <conditionalFormatting sqref="H17:H18">
    <cfRule type="cellIs" dxfId="774" priority="1007" operator="equal">
      <formula>"Introducir resultado"</formula>
    </cfRule>
    <cfRule type="cellIs" dxfId="773" priority="1008" operator="equal">
      <formula>"Meta Conseguida"</formula>
    </cfRule>
    <cfRule type="cellIs" dxfId="772" priority="1009" operator="equal">
      <formula>"Meta non Conseguida"</formula>
    </cfRule>
  </conditionalFormatting>
  <conditionalFormatting sqref="H20">
    <cfRule type="cellIs" dxfId="771" priority="601" operator="equal">
      <formula>"Meta Parcialmente Alcanzada"</formula>
    </cfRule>
    <cfRule type="cellIs" dxfId="770" priority="600" operator="equal">
      <formula>"Meta Totalmente Alcanzada"</formula>
    </cfRule>
    <cfRule type="cellIs" dxfId="769" priority="602" operator="equal">
      <formula>"Ningunha Meta Alcanzada"</formula>
    </cfRule>
  </conditionalFormatting>
  <conditionalFormatting sqref="H21:H22">
    <cfRule type="cellIs" dxfId="768" priority="1001" operator="equal">
      <formula>"Introducir resultado"</formula>
    </cfRule>
    <cfRule type="cellIs" dxfId="767" priority="1002" operator="equal">
      <formula>"Meta Conseguida"</formula>
    </cfRule>
    <cfRule type="cellIs" dxfId="766" priority="1003" operator="equal">
      <formula>"Meta non Conseguida"</formula>
    </cfRule>
  </conditionalFormatting>
  <conditionalFormatting sqref="H24">
    <cfRule type="cellIs" dxfId="765" priority="583" operator="equal">
      <formula>"Meta Parcialmente Alcanzada"</formula>
    </cfRule>
    <cfRule type="cellIs" dxfId="764" priority="582" operator="equal">
      <formula>"Meta Totalmente Alcanzada"</formula>
    </cfRule>
    <cfRule type="cellIs" dxfId="763" priority="584" operator="equal">
      <formula>"Ningunha Meta Alcanzada"</formula>
    </cfRule>
  </conditionalFormatting>
  <conditionalFormatting sqref="H25:H30">
    <cfRule type="cellIs" dxfId="762" priority="1916" operator="equal">
      <formula>"Introducir resultado"</formula>
    </cfRule>
    <cfRule type="cellIs" dxfId="761" priority="1917" operator="equal">
      <formula>"Meta Conseguida"</formula>
    </cfRule>
    <cfRule type="cellIs" dxfId="760" priority="1918" operator="equal">
      <formula>"Meta non Conseguida"</formula>
    </cfRule>
  </conditionalFormatting>
  <conditionalFormatting sqref="H32:H33">
    <cfRule type="cellIs" dxfId="759" priority="1913" operator="equal">
      <formula>"Introducir resultado"</formula>
    </cfRule>
    <cfRule type="cellIs" dxfId="758" priority="1914" operator="equal">
      <formula>"Meta Conseguida"</formula>
    </cfRule>
    <cfRule type="cellIs" dxfId="757" priority="1915" operator="equal">
      <formula>"Meta non Conseguida"</formula>
    </cfRule>
  </conditionalFormatting>
  <conditionalFormatting sqref="H35:H36">
    <cfRule type="cellIs" dxfId="756" priority="1922" operator="equal">
      <formula>"Introducir resultado"</formula>
    </cfRule>
    <cfRule type="cellIs" dxfId="755" priority="1923" operator="equal">
      <formula>"Meta Conseguida"</formula>
    </cfRule>
    <cfRule type="cellIs" dxfId="754" priority="1924" operator="equal">
      <formula>"Meta non Conseguida"</formula>
    </cfRule>
  </conditionalFormatting>
  <conditionalFormatting sqref="H37">
    <cfRule type="cellIs" dxfId="753" priority="564" operator="equal">
      <formula>"Meta Totalmente Alcanzada"</formula>
    </cfRule>
    <cfRule type="cellIs" dxfId="752" priority="566" operator="equal">
      <formula>"Ningunha Meta Alcanzada"</formula>
    </cfRule>
    <cfRule type="cellIs" dxfId="751" priority="565" operator="equal">
      <formula>"Meta Parcialmente Alcanzada"</formula>
    </cfRule>
  </conditionalFormatting>
  <conditionalFormatting sqref="H38:H40">
    <cfRule type="cellIs" dxfId="750" priority="2134" operator="equal">
      <formula>"Meta Conseguida"</formula>
    </cfRule>
    <cfRule type="cellIs" dxfId="749" priority="2135" operator="equal">
      <formula>"Meta non Conseguida"</formula>
    </cfRule>
  </conditionalFormatting>
  <conditionalFormatting sqref="H38:H41">
    <cfRule type="cellIs" dxfId="748" priority="2127" operator="equal">
      <formula>"Introducir resultado"</formula>
    </cfRule>
  </conditionalFormatting>
  <conditionalFormatting sqref="H41">
    <cfRule type="cellIs" dxfId="747" priority="2129" operator="equal">
      <formula>"Meta no Conseguida"</formula>
    </cfRule>
    <cfRule type="cellIs" dxfId="746" priority="2128" operator="equal">
      <formula>"Indicador Completado"</formula>
    </cfRule>
  </conditionalFormatting>
  <conditionalFormatting sqref="H46">
    <cfRule type="cellIs" dxfId="745" priority="260" operator="equal">
      <formula>"Ningunha Meta Alcanzada"</formula>
    </cfRule>
    <cfRule type="cellIs" dxfId="744" priority="258" operator="equal">
      <formula>"Meta Totalmente Alcanzada"</formula>
    </cfRule>
    <cfRule type="cellIs" dxfId="743" priority="259" operator="equal">
      <formula>"Meta Parcialmente Alcanzada"</formula>
    </cfRule>
  </conditionalFormatting>
  <conditionalFormatting sqref="H47">
    <cfRule type="cellIs" dxfId="742" priority="2231" operator="equal">
      <formula>"Meta noN Conseguida"</formula>
    </cfRule>
  </conditionalFormatting>
  <conditionalFormatting sqref="H47:H53">
    <cfRule type="cellIs" dxfId="741" priority="774" operator="equal">
      <formula>"Introducir resultado"</formula>
    </cfRule>
    <cfRule type="cellIs" dxfId="740" priority="775" operator="equal">
      <formula>"Meta Conseguida"</formula>
    </cfRule>
  </conditionalFormatting>
  <conditionalFormatting sqref="H48:H53">
    <cfRule type="cellIs" dxfId="739" priority="776" operator="equal">
      <formula>"Meta non Conseguida"</formula>
    </cfRule>
  </conditionalFormatting>
  <conditionalFormatting sqref="H54">
    <cfRule type="cellIs" dxfId="738" priority="349" operator="equal">
      <formula>"Meta Parcialmente Alcanzada"</formula>
    </cfRule>
    <cfRule type="cellIs" dxfId="737" priority="350" operator="equal">
      <formula>"Ningunha Meta Alcanzada"</formula>
    </cfRule>
    <cfRule type="cellIs" dxfId="736" priority="348" operator="equal">
      <formula>"Meta Totalmente Alcanzada"</formula>
    </cfRule>
  </conditionalFormatting>
  <conditionalFormatting sqref="H55:H58">
    <cfRule type="cellIs" dxfId="735" priority="2181" operator="equal">
      <formula>"Introducir resultado"</formula>
    </cfRule>
    <cfRule type="cellIs" dxfId="734" priority="2182" operator="equal">
      <formula>"Meta Conseguida"</formula>
    </cfRule>
    <cfRule type="cellIs" dxfId="733" priority="2183" operator="equal">
      <formula>"Meta non Conseguida"</formula>
    </cfRule>
  </conditionalFormatting>
  <conditionalFormatting sqref="H59">
    <cfRule type="cellIs" dxfId="732" priority="330" operator="equal">
      <formula>"Meta Totalmente Alcanzada"</formula>
    </cfRule>
    <cfRule type="cellIs" dxfId="731" priority="332" operator="equal">
      <formula>"Ningunha Meta Alcanzada"</formula>
    </cfRule>
    <cfRule type="cellIs" dxfId="730" priority="331" operator="equal">
      <formula>"Meta Parcialmente Alcanzada"</formula>
    </cfRule>
  </conditionalFormatting>
  <conditionalFormatting sqref="H60:H64">
    <cfRule type="cellIs" dxfId="729" priority="382" operator="equal">
      <formula>"Meta Conseguida"</formula>
    </cfRule>
    <cfRule type="cellIs" dxfId="728" priority="381" operator="equal">
      <formula>"Introducir resultado"</formula>
    </cfRule>
    <cfRule type="cellIs" dxfId="727" priority="383" operator="equal">
      <formula>"Meta non Conseguida"</formula>
    </cfRule>
  </conditionalFormatting>
  <conditionalFormatting sqref="H65">
    <cfRule type="cellIs" dxfId="726" priority="314" operator="equal">
      <formula>"Ningunha Meta Alcanzada"</formula>
    </cfRule>
    <cfRule type="cellIs" dxfId="725" priority="313" operator="equal">
      <formula>"Meta Parcialmente Alcanzada"</formula>
    </cfRule>
    <cfRule type="cellIs" dxfId="724" priority="312" operator="equal">
      <formula>"Meta Totalmente Alcanzada"</formula>
    </cfRule>
  </conditionalFormatting>
  <conditionalFormatting sqref="H66:H69">
    <cfRule type="cellIs" dxfId="723" priority="2122" operator="equal">
      <formula>"Meta Conseguida"</formula>
    </cfRule>
    <cfRule type="cellIs" dxfId="722" priority="2123" operator="equal">
      <formula>"Meta non Conseguida"</formula>
    </cfRule>
  </conditionalFormatting>
  <conditionalFormatting sqref="H66:H74">
    <cfRule type="cellIs" dxfId="721" priority="396" operator="equal">
      <formula>"Introducir resultado"</formula>
    </cfRule>
  </conditionalFormatting>
  <conditionalFormatting sqref="H70">
    <cfRule type="cellIs" dxfId="720" priority="1905" operator="equal">
      <formula>"Indicador Completado"</formula>
    </cfRule>
    <cfRule type="cellIs" dxfId="719" priority="1906" operator="equal">
      <formula>"Meta no Conseguida"</formula>
    </cfRule>
  </conditionalFormatting>
  <conditionalFormatting sqref="H71">
    <cfRule type="cellIs" dxfId="718" priority="398" operator="equal">
      <formula>"Meta non Conseguida"</formula>
    </cfRule>
    <cfRule type="cellIs" dxfId="717" priority="397" operator="equal">
      <formula>"Meta Conseguida"</formula>
    </cfRule>
  </conditionalFormatting>
  <conditionalFormatting sqref="H72">
    <cfRule type="cellIs" dxfId="716" priority="14" operator="equal">
      <formula>"Meta no Conseguida"</formula>
    </cfRule>
    <cfRule type="cellIs" dxfId="715" priority="13" operator="equal">
      <formula>"Indicador Completado"</formula>
    </cfRule>
  </conditionalFormatting>
  <conditionalFormatting sqref="H73:H74">
    <cfRule type="cellIs" dxfId="714" priority="412" operator="equal">
      <formula>"Meta Conseguida"</formula>
    </cfRule>
    <cfRule type="cellIs" dxfId="713" priority="413" operator="equal">
      <formula>"Meta non Conseguida"</formula>
    </cfRule>
  </conditionalFormatting>
  <conditionalFormatting sqref="H75">
    <cfRule type="cellIs" dxfId="712" priority="295" operator="equal">
      <formula>"Meta Parcialmente Alcanzada"</formula>
    </cfRule>
    <cfRule type="cellIs" dxfId="711" priority="294" operator="equal">
      <formula>"Meta Totalmente Alcanzada"</formula>
    </cfRule>
    <cfRule type="cellIs" dxfId="710" priority="296" operator="equal">
      <formula>"Ningunha Meta Alcanzada"</formula>
    </cfRule>
  </conditionalFormatting>
  <conditionalFormatting sqref="H76:H81">
    <cfRule type="cellIs" dxfId="709" priority="428" operator="equal">
      <formula>"Meta non Conseguida"</formula>
    </cfRule>
    <cfRule type="cellIs" dxfId="708" priority="426" operator="equal">
      <formula>"Introducir resultado"</formula>
    </cfRule>
    <cfRule type="cellIs" dxfId="707" priority="427" operator="equal">
      <formula>"Meta Conseguida"</formula>
    </cfRule>
  </conditionalFormatting>
  <conditionalFormatting sqref="H82">
    <cfRule type="cellIs" dxfId="706" priority="278" operator="equal">
      <formula>"Ningunha Meta Alcanzada"</formula>
    </cfRule>
    <cfRule type="cellIs" dxfId="705" priority="277" operator="equal">
      <formula>"Meta Parcialmente Alcanzada"</formula>
    </cfRule>
    <cfRule type="cellIs" dxfId="704" priority="276" operator="equal">
      <formula>"Meta Totalmente Alcanzada"</formula>
    </cfRule>
  </conditionalFormatting>
  <conditionalFormatting sqref="H83:H86">
    <cfRule type="cellIs" dxfId="703" priority="2074" operator="equal">
      <formula>"Meta Conseguida"</formula>
    </cfRule>
    <cfRule type="cellIs" dxfId="702" priority="2075" operator="equal">
      <formula>"Meta non Conseguida"</formula>
    </cfRule>
  </conditionalFormatting>
  <conditionalFormatting sqref="H83:H88">
    <cfRule type="cellIs" dxfId="701" priority="1868" operator="equal">
      <formula>"Introducir resultado"</formula>
    </cfRule>
  </conditionalFormatting>
  <conditionalFormatting sqref="H87:H88">
    <cfRule type="cellIs" dxfId="700" priority="1869" operator="equal">
      <formula>"Indicador Completado"</formula>
    </cfRule>
    <cfRule type="cellIs" dxfId="699" priority="1870" operator="equal">
      <formula>"Meta no Conseguida"</formula>
    </cfRule>
  </conditionalFormatting>
  <conditionalFormatting sqref="K7">
    <cfRule type="cellIs" dxfId="698" priority="752" operator="greaterThanOrEqual">
      <formula>J7</formula>
    </cfRule>
    <cfRule type="cellIs" dxfId="697" priority="750" operator="equal">
      <formula>0</formula>
    </cfRule>
    <cfRule type="cellIs" dxfId="696" priority="751" operator="lessThan">
      <formula>J7</formula>
    </cfRule>
  </conditionalFormatting>
  <conditionalFormatting sqref="K8">
    <cfRule type="cellIs" dxfId="695" priority="661" operator="greaterThanOrEqual">
      <formula>J8</formula>
    </cfRule>
    <cfRule type="cellIs" dxfId="694" priority="662" operator="lessThan">
      <formula>J8</formula>
    </cfRule>
    <cfRule type="cellIs" dxfId="693" priority="660" operator="equal">
      <formula>0</formula>
    </cfRule>
  </conditionalFormatting>
  <conditionalFormatting sqref="K9">
    <cfRule type="cellIs" dxfId="692" priority="988" operator="greaterThanOrEqual">
      <formula>J9</formula>
    </cfRule>
    <cfRule type="cellIs" dxfId="691" priority="987" operator="lessThan">
      <formula>J9</formula>
    </cfRule>
  </conditionalFormatting>
  <conditionalFormatting sqref="K9:K11">
    <cfRule type="cellIs" dxfId="690" priority="846" operator="equal">
      <formula>0</formula>
    </cfRule>
  </conditionalFormatting>
  <conditionalFormatting sqref="K10">
    <cfRule type="cellIs" dxfId="689" priority="847" operator="lessThan">
      <formula>J10</formula>
    </cfRule>
    <cfRule type="cellIs" dxfId="688" priority="848" operator="greaterThanOrEqual">
      <formula>J10</formula>
    </cfRule>
  </conditionalFormatting>
  <conditionalFormatting sqref="K11">
    <cfRule type="cellIs" dxfId="687" priority="991" operator="greaterThanOrEqual">
      <formula>$F11</formula>
    </cfRule>
    <cfRule type="cellIs" dxfId="686" priority="990" operator="lessThan">
      <formula>$F11</formula>
    </cfRule>
  </conditionalFormatting>
  <conditionalFormatting sqref="K12">
    <cfRule type="cellIs" dxfId="685" priority="643" operator="greaterThanOrEqual">
      <formula>J12</formula>
    </cfRule>
    <cfRule type="cellIs" dxfId="684" priority="642" operator="equal">
      <formula>0</formula>
    </cfRule>
    <cfRule type="cellIs" dxfId="683" priority="644" operator="lessThan">
      <formula>J12</formula>
    </cfRule>
  </conditionalFormatting>
  <conditionalFormatting sqref="K13">
    <cfRule type="cellIs" dxfId="682" priority="970" operator="greaterThanOrEqual">
      <formula>J13</formula>
    </cfRule>
    <cfRule type="cellIs" dxfId="681" priority="969" operator="lessThan">
      <formula>J13</formula>
    </cfRule>
  </conditionalFormatting>
  <conditionalFormatting sqref="K13:K14">
    <cfRule type="cellIs" dxfId="680" priority="852" operator="equal">
      <formula>0</formula>
    </cfRule>
  </conditionalFormatting>
  <conditionalFormatting sqref="K14">
    <cfRule type="cellIs" dxfId="679" priority="853" operator="lessThan">
      <formula>J14</formula>
    </cfRule>
    <cfRule type="cellIs" dxfId="678" priority="854" operator="greaterThanOrEqual">
      <formula>J14</formula>
    </cfRule>
  </conditionalFormatting>
  <conditionalFormatting sqref="K15:K16">
    <cfRule type="cellIs" dxfId="677" priority="624" operator="equal">
      <formula>0</formula>
    </cfRule>
    <cfRule type="cellIs" dxfId="676" priority="625" operator="greaterThanOrEqual">
      <formula>J15</formula>
    </cfRule>
    <cfRule type="cellIs" dxfId="675" priority="626" operator="lessThan">
      <formula>J15</formula>
    </cfRule>
  </conditionalFormatting>
  <conditionalFormatting sqref="K17">
    <cfRule type="cellIs" dxfId="674" priority="985" operator="greaterThanOrEqual">
      <formula>J17</formula>
    </cfRule>
    <cfRule type="cellIs" dxfId="673" priority="984" operator="lessThan">
      <formula>J17</formula>
    </cfRule>
  </conditionalFormatting>
  <conditionalFormatting sqref="K17:K18">
    <cfRule type="cellIs" dxfId="672" priority="840" operator="equal">
      <formula>0</formula>
    </cfRule>
  </conditionalFormatting>
  <conditionalFormatting sqref="K18">
    <cfRule type="cellIs" dxfId="671" priority="841" operator="lessThan">
      <formula>J18</formula>
    </cfRule>
    <cfRule type="cellIs" dxfId="670" priority="842" operator="greaterThanOrEqual">
      <formula>J18</formula>
    </cfRule>
  </conditionalFormatting>
  <conditionalFormatting sqref="K20">
    <cfRule type="cellIs" dxfId="669" priority="608" operator="lessThan">
      <formula>J20</formula>
    </cfRule>
    <cfRule type="cellIs" dxfId="668" priority="607" operator="greaterThanOrEqual">
      <formula>J20</formula>
    </cfRule>
    <cfRule type="cellIs" dxfId="667" priority="606" operator="equal">
      <formula>0</formula>
    </cfRule>
  </conditionalFormatting>
  <conditionalFormatting sqref="K21">
    <cfRule type="cellIs" dxfId="666" priority="978" operator="lessThan">
      <formula>J21</formula>
    </cfRule>
    <cfRule type="cellIs" dxfId="665" priority="979" operator="greaterThanOrEqual">
      <formula>J21</formula>
    </cfRule>
  </conditionalFormatting>
  <conditionalFormatting sqref="K21:K22">
    <cfRule type="cellIs" dxfId="664" priority="834" operator="equal">
      <formula>0</formula>
    </cfRule>
  </conditionalFormatting>
  <conditionalFormatting sqref="K22">
    <cfRule type="cellIs" dxfId="663" priority="836" operator="greaterThanOrEqual">
      <formula>J22</formula>
    </cfRule>
    <cfRule type="cellIs" dxfId="662" priority="835" operator="lessThan">
      <formula>J22</formula>
    </cfRule>
  </conditionalFormatting>
  <conditionalFormatting sqref="K24">
    <cfRule type="cellIs" dxfId="661" priority="590" operator="lessThan">
      <formula>J24</formula>
    </cfRule>
    <cfRule type="cellIs" dxfId="660" priority="588" operator="equal">
      <formula>0</formula>
    </cfRule>
    <cfRule type="cellIs" dxfId="659" priority="589" operator="greaterThanOrEqual">
      <formula>J24</formula>
    </cfRule>
  </conditionalFormatting>
  <conditionalFormatting sqref="K25">
    <cfRule type="cellIs" dxfId="658" priority="1678" operator="greaterThanOrEqual">
      <formula>J25</formula>
    </cfRule>
    <cfRule type="cellIs" dxfId="657" priority="1677" operator="lessThan">
      <formula>J25</formula>
    </cfRule>
    <cfRule type="cellIs" dxfId="656" priority="1676" operator="equal">
      <formula>0</formula>
    </cfRule>
  </conditionalFormatting>
  <conditionalFormatting sqref="K26">
    <cfRule type="cellIs" dxfId="655" priority="1681" operator="greaterThan">
      <formula>J26</formula>
    </cfRule>
    <cfRule type="cellIs" dxfId="654" priority="1680" operator="lessThanOrEqual">
      <formula>J26</formula>
    </cfRule>
    <cfRule type="cellIs" dxfId="653" priority="1679" operator="equal">
      <formula>0</formula>
    </cfRule>
  </conditionalFormatting>
  <conditionalFormatting sqref="K27:K30">
    <cfRule type="cellIs" dxfId="2" priority="1665" operator="lessThan">
      <formula>$F27</formula>
    </cfRule>
    <cfRule type="cellIs" dxfId="1" priority="1664" operator="equal">
      <formula>0</formula>
    </cfRule>
    <cfRule type="cellIs" dxfId="0" priority="1666" operator="greaterThanOrEqual">
      <formula>$F27</formula>
    </cfRule>
  </conditionalFormatting>
  <conditionalFormatting sqref="K32">
    <cfRule type="cellIs" dxfId="652" priority="1770" operator="lessThan">
      <formula>J32</formula>
    </cfRule>
    <cfRule type="cellIs" dxfId="651" priority="1771" operator="greaterThanOrEqual">
      <formula>J32</formula>
    </cfRule>
  </conditionalFormatting>
  <conditionalFormatting sqref="K32:K33">
    <cfRule type="cellIs" dxfId="650" priority="1095" operator="equal">
      <formula>0</formula>
    </cfRule>
  </conditionalFormatting>
  <conditionalFormatting sqref="K33">
    <cfRule type="cellIs" dxfId="649" priority="1097" operator="greaterThanOrEqual">
      <formula>J33</formula>
    </cfRule>
    <cfRule type="cellIs" dxfId="648" priority="1096" operator="lessThan">
      <formula>J33</formula>
    </cfRule>
  </conditionalFormatting>
  <conditionalFormatting sqref="K35">
    <cfRule type="cellIs" dxfId="647" priority="1767" operator="lessThan">
      <formula>J35</formula>
    </cfRule>
    <cfRule type="cellIs" dxfId="646" priority="1768" operator="greaterThanOrEqual">
      <formula>J35</formula>
    </cfRule>
  </conditionalFormatting>
  <conditionalFormatting sqref="K35:K36">
    <cfRule type="cellIs" dxfId="645" priority="1089" operator="equal">
      <formula>0</formula>
    </cfRule>
  </conditionalFormatting>
  <conditionalFormatting sqref="K36">
    <cfRule type="cellIs" dxfId="644" priority="1091" operator="greaterThanOrEqual">
      <formula>J36</formula>
    </cfRule>
    <cfRule type="cellIs" dxfId="643" priority="1090" operator="lessThan">
      <formula>J36</formula>
    </cfRule>
  </conditionalFormatting>
  <conditionalFormatting sqref="K37">
    <cfRule type="cellIs" dxfId="642" priority="572" operator="greaterThanOrEqual">
      <formula>$R37</formula>
    </cfRule>
    <cfRule type="cellIs" dxfId="641" priority="571" operator="lessThan">
      <formula>$R37</formula>
    </cfRule>
    <cfRule type="cellIs" dxfId="640" priority="570" operator="equal">
      <formula>0</formula>
    </cfRule>
  </conditionalFormatting>
  <conditionalFormatting sqref="K38">
    <cfRule type="cellIs" dxfId="639" priority="1786" operator="greaterThanOrEqual">
      <formula>J38</formula>
    </cfRule>
    <cfRule type="cellIs" dxfId="638" priority="1785" operator="lessThan">
      <formula>J38</formula>
    </cfRule>
  </conditionalFormatting>
  <conditionalFormatting sqref="K38:K40">
    <cfRule type="cellIs" dxfId="637" priority="1748" operator="equal">
      <formula>0</formula>
    </cfRule>
  </conditionalFormatting>
  <conditionalFormatting sqref="K39">
    <cfRule type="cellIs" dxfId="636" priority="1756" operator="greaterThanOrEqual">
      <formula>J39</formula>
    </cfRule>
    <cfRule type="cellIs" dxfId="635" priority="1755" operator="lessThan">
      <formula>J39</formula>
    </cfRule>
  </conditionalFormatting>
  <conditionalFormatting sqref="K40">
    <cfRule type="cellIs" dxfId="634" priority="1750" operator="greaterThanOrEqual">
      <formula>J40</formula>
    </cfRule>
    <cfRule type="cellIs" dxfId="633" priority="1749" operator="lessThan">
      <formula>J40</formula>
    </cfRule>
  </conditionalFormatting>
  <conditionalFormatting sqref="K46">
    <cfRule type="cellIs" dxfId="632" priority="249" operator="equal">
      <formula>0</formula>
    </cfRule>
    <cfRule type="cellIs" dxfId="631" priority="250" operator="lessThan">
      <formula>$R46</formula>
    </cfRule>
    <cfRule type="cellIs" dxfId="630" priority="251" operator="greaterThanOrEqual">
      <formula>$R46</formula>
    </cfRule>
  </conditionalFormatting>
  <conditionalFormatting sqref="K47:K51">
    <cfRule type="cellIs" dxfId="629" priority="210" operator="equal">
      <formula>0</formula>
    </cfRule>
    <cfRule type="cellIs" dxfId="628" priority="211" operator="lessThan">
      <formula>J47</formula>
    </cfRule>
    <cfRule type="cellIs" dxfId="627" priority="212" operator="greaterThanOrEqual">
      <formula>J47</formula>
    </cfRule>
  </conditionalFormatting>
  <conditionalFormatting sqref="K52:K53">
    <cfRule type="cellIs" dxfId="626" priority="1743" operator="lessThanOrEqual">
      <formula>J52</formula>
    </cfRule>
    <cfRule type="cellIs" dxfId="625" priority="1742" operator="equal">
      <formula>0</formula>
    </cfRule>
    <cfRule type="cellIs" dxfId="624" priority="1744" operator="greaterThan">
      <formula>J52</formula>
    </cfRule>
  </conditionalFormatting>
  <conditionalFormatting sqref="K54">
    <cfRule type="cellIs" dxfId="623" priority="536" operator="greaterThanOrEqual">
      <formula>$R54</formula>
    </cfRule>
    <cfRule type="cellIs" dxfId="622" priority="534" operator="equal">
      <formula>0</formula>
    </cfRule>
    <cfRule type="cellIs" dxfId="621" priority="535" operator="lessThan">
      <formula>$R54</formula>
    </cfRule>
  </conditionalFormatting>
  <conditionalFormatting sqref="K55:K58">
    <cfRule type="cellIs" dxfId="620" priority="171" operator="equal">
      <formula>0</formula>
    </cfRule>
    <cfRule type="cellIs" dxfId="619" priority="172" operator="lessThan">
      <formula>J55</formula>
    </cfRule>
    <cfRule type="cellIs" dxfId="618" priority="173" operator="greaterThanOrEqual">
      <formula>J55</formula>
    </cfRule>
  </conditionalFormatting>
  <conditionalFormatting sqref="K59">
    <cfRule type="cellIs" dxfId="617" priority="338" operator="greaterThanOrEqual">
      <formula>$R59</formula>
    </cfRule>
    <cfRule type="cellIs" dxfId="616" priority="337" operator="lessThan">
      <formula>$R59</formula>
    </cfRule>
    <cfRule type="cellIs" dxfId="615" priority="336" operator="equal">
      <formula>0</formula>
    </cfRule>
  </conditionalFormatting>
  <conditionalFormatting sqref="K60:K63">
    <cfRule type="cellIs" dxfId="614" priority="137" operator="greaterThanOrEqual">
      <formula>J60</formula>
    </cfRule>
    <cfRule type="cellIs" dxfId="613" priority="136" operator="lessThan">
      <formula>J60</formula>
    </cfRule>
  </conditionalFormatting>
  <conditionalFormatting sqref="K60:K64">
    <cfRule type="cellIs" dxfId="612" priority="4" operator="equal">
      <formula>0</formula>
    </cfRule>
  </conditionalFormatting>
  <conditionalFormatting sqref="K64">
    <cfRule type="cellIs" dxfId="611" priority="5" operator="lessThan">
      <formula>J64</formula>
    </cfRule>
    <cfRule type="cellIs" dxfId="610" priority="6" operator="greaterThanOrEqual">
      <formula>J64</formula>
    </cfRule>
  </conditionalFormatting>
  <conditionalFormatting sqref="K65">
    <cfRule type="cellIs" dxfId="609" priority="319" operator="lessThan">
      <formula>$R65</formula>
    </cfRule>
    <cfRule type="cellIs" dxfId="608" priority="318" operator="equal">
      <formula>0</formula>
    </cfRule>
    <cfRule type="cellIs" dxfId="607" priority="320" operator="greaterThanOrEqual">
      <formula>$R65</formula>
    </cfRule>
  </conditionalFormatting>
  <conditionalFormatting sqref="K66:K69">
    <cfRule type="cellIs" dxfId="606" priority="100" operator="lessThan">
      <formula>J66</formula>
    </cfRule>
    <cfRule type="cellIs" dxfId="605" priority="101" operator="greaterThanOrEqual">
      <formula>J66</formula>
    </cfRule>
    <cfRule type="cellIs" dxfId="604" priority="99" operator="equal">
      <formula>0</formula>
    </cfRule>
  </conditionalFormatting>
  <conditionalFormatting sqref="K71">
    <cfRule type="cellIs" dxfId="603" priority="395" operator="greaterThanOrEqual">
      <formula>J71</formula>
    </cfRule>
    <cfRule type="cellIs" dxfId="602" priority="393" operator="equal">
      <formula>0</formula>
    </cfRule>
    <cfRule type="cellIs" dxfId="601" priority="394" operator="lessThan">
      <formula>J71</formula>
    </cfRule>
  </conditionalFormatting>
  <conditionalFormatting sqref="K73">
    <cfRule type="cellIs" dxfId="600" priority="1496" operator="lessThan">
      <formula>J73</formula>
    </cfRule>
    <cfRule type="cellIs" dxfId="599" priority="1497" operator="greaterThanOrEqual">
      <formula>J73</formula>
    </cfRule>
  </conditionalFormatting>
  <conditionalFormatting sqref="K73:K74">
    <cfRule type="cellIs" dxfId="598" priority="417" operator="equal">
      <formula>0</formula>
    </cfRule>
  </conditionalFormatting>
  <conditionalFormatting sqref="K74">
    <cfRule type="cellIs" dxfId="597" priority="418" operator="lessThan">
      <formula>J74</formula>
    </cfRule>
    <cfRule type="cellIs" dxfId="596" priority="419" operator="greaterThanOrEqual">
      <formula>J74</formula>
    </cfRule>
  </conditionalFormatting>
  <conditionalFormatting sqref="K75">
    <cfRule type="cellIs" dxfId="595" priority="300" operator="equal">
      <formula>0</formula>
    </cfRule>
    <cfRule type="cellIs" dxfId="594" priority="301" operator="lessThan">
      <formula>$R75</formula>
    </cfRule>
    <cfRule type="cellIs" dxfId="593" priority="302" operator="greaterThanOrEqual">
      <formula>$R75</formula>
    </cfRule>
  </conditionalFormatting>
  <conditionalFormatting sqref="K76:K79">
    <cfRule type="cellIs" dxfId="592" priority="65" operator="greaterThanOrEqual">
      <formula>J76</formula>
    </cfRule>
    <cfRule type="cellIs" dxfId="591" priority="64" operator="lessThan">
      <formula>J76</formula>
    </cfRule>
  </conditionalFormatting>
  <conditionalFormatting sqref="K76:K81">
    <cfRule type="cellIs" dxfId="590" priority="1" operator="equal">
      <formula>0</formula>
    </cfRule>
  </conditionalFormatting>
  <conditionalFormatting sqref="K80">
    <cfRule type="cellIs" dxfId="589" priority="3" operator="greaterThanOrEqual">
      <formula>J80</formula>
    </cfRule>
    <cfRule type="cellIs" dxfId="588" priority="2" operator="lessThan">
      <formula>J80</formula>
    </cfRule>
  </conditionalFormatting>
  <conditionalFormatting sqref="K81">
    <cfRule type="cellIs" dxfId="587" priority="433" operator="lessThan">
      <formula>J81</formula>
    </cfRule>
    <cfRule type="cellIs" dxfId="586" priority="434" operator="greaterThanOrEqual">
      <formula>J81</formula>
    </cfRule>
  </conditionalFormatting>
  <conditionalFormatting sqref="K82">
    <cfRule type="cellIs" dxfId="585" priority="284" operator="greaterThanOrEqual">
      <formula>$R82</formula>
    </cfRule>
    <cfRule type="cellIs" dxfId="584" priority="283" operator="lessThan">
      <formula>$R82</formula>
    </cfRule>
    <cfRule type="cellIs" dxfId="583" priority="282" operator="equal">
      <formula>0</formula>
    </cfRule>
  </conditionalFormatting>
  <conditionalFormatting sqref="K83:K86">
    <cfRule type="cellIs" dxfId="582" priority="28" operator="lessThan">
      <formula>J83</formula>
    </cfRule>
    <cfRule type="cellIs" dxfId="581" priority="29" operator="greaterThanOrEqual">
      <formula>J83</formula>
    </cfRule>
    <cfRule type="cellIs" dxfId="580" priority="27" operator="equal">
      <formula>0</formula>
    </cfRule>
  </conditionalFormatting>
  <conditionalFormatting sqref="L7">
    <cfRule type="cellIs" dxfId="579" priority="743" operator="equal">
      <formula>"Meta non Conseguida"</formula>
    </cfRule>
    <cfRule type="cellIs" dxfId="578" priority="742" operator="equal">
      <formula>"Meta Conseguida"</formula>
    </cfRule>
    <cfRule type="cellIs" dxfId="577" priority="741" operator="equal">
      <formula>"Introducir resultado"</formula>
    </cfRule>
  </conditionalFormatting>
  <conditionalFormatting sqref="L8">
    <cfRule type="cellIs" dxfId="576" priority="653" operator="equal">
      <formula>"Ningunha Meta Alcanzada"</formula>
    </cfRule>
    <cfRule type="cellIs" dxfId="575" priority="652" operator="equal">
      <formula>"Meta Parcialmente Alcanzada"</formula>
    </cfRule>
    <cfRule type="cellIs" dxfId="574" priority="651" operator="equal">
      <formula>"Meta Totalmente Alcanzada"</formula>
    </cfRule>
  </conditionalFormatting>
  <conditionalFormatting sqref="L9:L10">
    <cfRule type="cellIs" dxfId="573" priority="952" operator="equal">
      <formula>"Meta non Conseguida"</formula>
    </cfRule>
    <cfRule type="cellIs" dxfId="572" priority="950" operator="equal">
      <formula>"Introducir resultado"</formula>
    </cfRule>
    <cfRule type="cellIs" dxfId="571" priority="951" operator="equal">
      <formula>"Meta Conseguida"</formula>
    </cfRule>
  </conditionalFormatting>
  <conditionalFormatting sqref="L12">
    <cfRule type="cellIs" dxfId="570" priority="635" operator="equal">
      <formula>"Ningunha Meta Alcanzada"</formula>
    </cfRule>
    <cfRule type="cellIs" dxfId="569" priority="634" operator="equal">
      <formula>"Meta Parcialmente Alcanzada"</formula>
    </cfRule>
    <cfRule type="cellIs" dxfId="568" priority="633" operator="equal">
      <formula>"Meta Totalmente Alcanzada"</formula>
    </cfRule>
  </conditionalFormatting>
  <conditionalFormatting sqref="L13:L15">
    <cfRule type="cellIs" dxfId="567" priority="10" operator="equal">
      <formula>"Introducir resultado"</formula>
    </cfRule>
    <cfRule type="cellIs" dxfId="566" priority="11" operator="equal">
      <formula>"Meta Conseguida"</formula>
    </cfRule>
    <cfRule type="cellIs" dxfId="565" priority="12" operator="equal">
      <formula>"Meta non Conseguida"</formula>
    </cfRule>
  </conditionalFormatting>
  <conditionalFormatting sqref="L16">
    <cfRule type="cellIs" dxfId="564" priority="617" operator="equal">
      <formula>"Ningunha Meta Alcanzada"</formula>
    </cfRule>
    <cfRule type="cellIs" dxfId="563" priority="616" operator="equal">
      <formula>"Meta Parcialmente Alcanzada"</formula>
    </cfRule>
    <cfRule type="cellIs" dxfId="562" priority="615" operator="equal">
      <formula>"Meta Totalmente Alcanzada"</formula>
    </cfRule>
  </conditionalFormatting>
  <conditionalFormatting sqref="L17:L18">
    <cfRule type="cellIs" dxfId="561" priority="934" operator="equal">
      <formula>"Introducir resultado"</formula>
    </cfRule>
    <cfRule type="cellIs" dxfId="560" priority="935" operator="equal">
      <formula>"Meta Conseguida"</formula>
    </cfRule>
    <cfRule type="cellIs" dxfId="559" priority="936" operator="equal">
      <formula>"Meta non Conseguida"</formula>
    </cfRule>
  </conditionalFormatting>
  <conditionalFormatting sqref="L20">
    <cfRule type="cellIs" dxfId="558" priority="599" operator="equal">
      <formula>"Ningunha Meta Alcanzada"</formula>
    </cfRule>
    <cfRule type="cellIs" dxfId="557" priority="598" operator="equal">
      <formula>"Meta Parcialmente Alcanzada"</formula>
    </cfRule>
    <cfRule type="cellIs" dxfId="556" priority="597" operator="equal">
      <formula>"Meta Totalmente Alcanzada"</formula>
    </cfRule>
  </conditionalFormatting>
  <conditionalFormatting sqref="L21:L22">
    <cfRule type="cellIs" dxfId="555" priority="930" operator="equal">
      <formula>"Meta non Conseguida"</formula>
    </cfRule>
    <cfRule type="cellIs" dxfId="554" priority="929" operator="equal">
      <formula>"Meta Conseguida"</formula>
    </cfRule>
    <cfRule type="cellIs" dxfId="553" priority="928" operator="equal">
      <formula>"Introducir resultado"</formula>
    </cfRule>
  </conditionalFormatting>
  <conditionalFormatting sqref="L24">
    <cfRule type="cellIs" dxfId="552" priority="580" operator="equal">
      <formula>"Meta Parcialmente Alcanzada"</formula>
    </cfRule>
    <cfRule type="cellIs" dxfId="551" priority="581" operator="equal">
      <formula>"Ningunha Meta Alcanzada"</formula>
    </cfRule>
    <cfRule type="cellIs" dxfId="550" priority="579" operator="equal">
      <formula>"Meta Totalmente Alcanzada"</formula>
    </cfRule>
  </conditionalFormatting>
  <conditionalFormatting sqref="L25:L30">
    <cfRule type="cellIs" dxfId="549" priority="1535" operator="equal">
      <formula>"Meta Conseguida"</formula>
    </cfRule>
    <cfRule type="cellIs" dxfId="548" priority="1536" operator="equal">
      <formula>"Meta non Conseguida"</formula>
    </cfRule>
    <cfRule type="cellIs" dxfId="547" priority="1534" operator="equal">
      <formula>"Introducir resultado"</formula>
    </cfRule>
  </conditionalFormatting>
  <conditionalFormatting sqref="L32:L33">
    <cfRule type="cellIs" dxfId="546" priority="1532" operator="equal">
      <formula>"Meta Conseguida"</formula>
    </cfRule>
    <cfRule type="cellIs" dxfId="545" priority="1531" operator="equal">
      <formula>"Introducir resultado"</formula>
    </cfRule>
    <cfRule type="cellIs" dxfId="544" priority="1533" operator="equal">
      <formula>"Meta non Conseguida"</formula>
    </cfRule>
  </conditionalFormatting>
  <conditionalFormatting sqref="L35:L36">
    <cfRule type="cellIs" dxfId="543" priority="1542" operator="equal">
      <formula>"Meta non Conseguida"</formula>
    </cfRule>
    <cfRule type="cellIs" dxfId="542" priority="1541" operator="equal">
      <formula>"Meta Conseguida"</formula>
    </cfRule>
    <cfRule type="cellIs" dxfId="541" priority="1540" operator="equal">
      <formula>"Introducir resultado"</formula>
    </cfRule>
  </conditionalFormatting>
  <conditionalFormatting sqref="L37">
    <cfRule type="cellIs" dxfId="540" priority="561" operator="equal">
      <formula>"Meta Totalmente Alcanzada"</formula>
    </cfRule>
    <cfRule type="cellIs" dxfId="539" priority="563" operator="equal">
      <formula>"Ningunha Meta Alcanzada"</formula>
    </cfRule>
    <cfRule type="cellIs" dxfId="538" priority="562" operator="equal">
      <formula>"Meta Parcialmente Alcanzada"</formula>
    </cfRule>
  </conditionalFormatting>
  <conditionalFormatting sqref="L38:L40">
    <cfRule type="cellIs" dxfId="537" priority="1752" operator="equal">
      <formula>"Meta Conseguida"</formula>
    </cfRule>
    <cfRule type="cellIs" dxfId="536" priority="1753" operator="equal">
      <formula>"Meta non Conseguida"</formula>
    </cfRule>
  </conditionalFormatting>
  <conditionalFormatting sqref="L38:L41">
    <cfRule type="cellIs" dxfId="535" priority="1745" operator="equal">
      <formula>"Introducir resultado"</formula>
    </cfRule>
  </conditionalFormatting>
  <conditionalFormatting sqref="L41">
    <cfRule type="cellIs" dxfId="534" priority="1746" operator="equal">
      <formula>"Indicador Completado"</formula>
    </cfRule>
    <cfRule type="cellIs" dxfId="533" priority="1747" operator="equal">
      <formula>"Meta no Conseguida"</formula>
    </cfRule>
  </conditionalFormatting>
  <conditionalFormatting sqref="L46">
    <cfRule type="cellIs" dxfId="532" priority="246" operator="equal">
      <formula>"Meta Totalmente Alcanzada"</formula>
    </cfRule>
    <cfRule type="cellIs" dxfId="531" priority="247" operator="equal">
      <formula>"Meta Parcialmente Alcanzada"</formula>
    </cfRule>
    <cfRule type="cellIs" dxfId="530" priority="248" operator="equal">
      <formula>"Ningunha Meta Alcanzada"</formula>
    </cfRule>
  </conditionalFormatting>
  <conditionalFormatting sqref="L47">
    <cfRule type="cellIs" dxfId="529" priority="1849" operator="equal">
      <formula>"Meta noN Conseguida"</formula>
    </cfRule>
  </conditionalFormatting>
  <conditionalFormatting sqref="L47:L53">
    <cfRule type="cellIs" dxfId="528" priority="769" operator="equal">
      <formula>"Meta Conseguida"</formula>
    </cfRule>
    <cfRule type="cellIs" dxfId="527" priority="768" operator="equal">
      <formula>"Introducir resultado"</formula>
    </cfRule>
  </conditionalFormatting>
  <conditionalFormatting sqref="L48:L53">
    <cfRule type="cellIs" dxfId="526" priority="770" operator="equal">
      <formula>"Meta non Conseguida"</formula>
    </cfRule>
  </conditionalFormatting>
  <conditionalFormatting sqref="L54">
    <cfRule type="cellIs" dxfId="525" priority="346" operator="equal">
      <formula>"Meta Parcialmente Alcanzada"</formula>
    </cfRule>
    <cfRule type="cellIs" dxfId="524" priority="345" operator="equal">
      <formula>"Meta Totalmente Alcanzada"</formula>
    </cfRule>
    <cfRule type="cellIs" dxfId="523" priority="347" operator="equal">
      <formula>"Ningunha Meta Alcanzada"</formula>
    </cfRule>
  </conditionalFormatting>
  <conditionalFormatting sqref="L55:L58">
    <cfRule type="cellIs" dxfId="522" priority="1800" operator="equal">
      <formula>"Meta Conseguida"</formula>
    </cfRule>
    <cfRule type="cellIs" dxfId="521" priority="1799" operator="equal">
      <formula>"Introducir resultado"</formula>
    </cfRule>
    <cfRule type="cellIs" dxfId="520" priority="1801" operator="equal">
      <formula>"Meta non Conseguida"</formula>
    </cfRule>
  </conditionalFormatting>
  <conditionalFormatting sqref="L59">
    <cfRule type="cellIs" dxfId="519" priority="327" operator="equal">
      <formula>"Meta Totalmente Alcanzada"</formula>
    </cfRule>
    <cfRule type="cellIs" dxfId="518" priority="329" operator="equal">
      <formula>"Ningunha Meta Alcanzada"</formula>
    </cfRule>
    <cfRule type="cellIs" dxfId="517" priority="328" operator="equal">
      <formula>"Meta Parcialmente Alcanzada"</formula>
    </cfRule>
  </conditionalFormatting>
  <conditionalFormatting sqref="L60:L64">
    <cfRule type="cellIs" dxfId="516" priority="374" operator="equal">
      <formula>"Meta non Conseguida"</formula>
    </cfRule>
    <cfRule type="cellIs" dxfId="515" priority="373" operator="equal">
      <formula>"Meta Conseguida"</formula>
    </cfRule>
    <cfRule type="cellIs" dxfId="514" priority="372" operator="equal">
      <formula>"Introducir resultado"</formula>
    </cfRule>
  </conditionalFormatting>
  <conditionalFormatting sqref="L65">
    <cfRule type="cellIs" dxfId="513" priority="311" operator="equal">
      <formula>"Ningunha Meta Alcanzada"</formula>
    </cfRule>
    <cfRule type="cellIs" dxfId="512" priority="309" operator="equal">
      <formula>"Meta Totalmente Alcanzada"</formula>
    </cfRule>
    <cfRule type="cellIs" dxfId="511" priority="310" operator="equal">
      <formula>"Meta Parcialmente Alcanzada"</formula>
    </cfRule>
  </conditionalFormatting>
  <conditionalFormatting sqref="L66:L69">
    <cfRule type="cellIs" dxfId="510" priority="1741" operator="equal">
      <formula>"Meta non Conseguida"</formula>
    </cfRule>
    <cfRule type="cellIs" dxfId="509" priority="1740" operator="equal">
      <formula>"Meta Conseguida"</formula>
    </cfRule>
  </conditionalFormatting>
  <conditionalFormatting sqref="L66:L74">
    <cfRule type="cellIs" dxfId="508" priority="387" operator="equal">
      <formula>"Introducir resultado"</formula>
    </cfRule>
  </conditionalFormatting>
  <conditionalFormatting sqref="L70">
    <cfRule type="cellIs" dxfId="507" priority="1523" operator="equal">
      <formula>"Indicador Completado"</formula>
    </cfRule>
    <cfRule type="cellIs" dxfId="506" priority="1524" operator="equal">
      <formula>"Meta no Conseguida"</formula>
    </cfRule>
  </conditionalFormatting>
  <conditionalFormatting sqref="L71">
    <cfRule type="cellIs" dxfId="505" priority="388" operator="equal">
      <formula>"Meta Conseguida"</formula>
    </cfRule>
    <cfRule type="cellIs" dxfId="504" priority="389" operator="equal">
      <formula>"Meta non Conseguida"</formula>
    </cfRule>
  </conditionalFormatting>
  <conditionalFormatting sqref="L72">
    <cfRule type="cellIs" dxfId="503" priority="1520" operator="equal">
      <formula>"Indicador Completado"</formula>
    </cfRule>
    <cfRule type="cellIs" dxfId="502" priority="1521" operator="equal">
      <formula>"Meta no Conseguida"</formula>
    </cfRule>
  </conditionalFormatting>
  <conditionalFormatting sqref="L73:L74">
    <cfRule type="cellIs" dxfId="501" priority="404" operator="equal">
      <formula>"Meta non Conseguida"</formula>
    </cfRule>
    <cfRule type="cellIs" dxfId="500" priority="403" operator="equal">
      <formula>"Meta Conseguida"</formula>
    </cfRule>
  </conditionalFormatting>
  <conditionalFormatting sqref="L75">
    <cfRule type="cellIs" dxfId="499" priority="293" operator="equal">
      <formula>"Ningunha Meta Alcanzada"</formula>
    </cfRule>
    <cfRule type="cellIs" dxfId="498" priority="292" operator="equal">
      <formula>"Meta Parcialmente Alcanzada"</formula>
    </cfRule>
    <cfRule type="cellIs" dxfId="497" priority="291" operator="equal">
      <formula>"Meta Totalmente Alcanzada"</formula>
    </cfRule>
  </conditionalFormatting>
  <conditionalFormatting sqref="L76:L81">
    <cfRule type="cellIs" dxfId="496" priority="423" operator="equal">
      <formula>"Introducir resultado"</formula>
    </cfRule>
    <cfRule type="cellIs" dxfId="495" priority="424" operator="equal">
      <formula>"Meta Conseguida"</formula>
    </cfRule>
    <cfRule type="cellIs" dxfId="494" priority="425" operator="equal">
      <formula>"Meta non Conseguida"</formula>
    </cfRule>
  </conditionalFormatting>
  <conditionalFormatting sqref="L82">
    <cfRule type="cellIs" dxfId="493" priority="273" operator="equal">
      <formula>"Meta Totalmente Alcanzada"</formula>
    </cfRule>
    <cfRule type="cellIs" dxfId="492" priority="275" operator="equal">
      <formula>"Ningunha Meta Alcanzada"</formula>
    </cfRule>
    <cfRule type="cellIs" dxfId="491" priority="274" operator="equal">
      <formula>"Meta Parcialmente Alcanzada"</formula>
    </cfRule>
  </conditionalFormatting>
  <conditionalFormatting sqref="L83:L86">
    <cfRule type="cellIs" dxfId="490" priority="1692" operator="equal">
      <formula>"Meta Conseguida"</formula>
    </cfRule>
    <cfRule type="cellIs" dxfId="489" priority="1693" operator="equal">
      <formula>"Meta non Conseguida"</formula>
    </cfRule>
  </conditionalFormatting>
  <conditionalFormatting sqref="L83:L88">
    <cfRule type="cellIs" dxfId="488" priority="1486" operator="equal">
      <formula>"Introducir resultado"</formula>
    </cfRule>
  </conditionalFormatting>
  <conditionalFormatting sqref="L87:L88">
    <cfRule type="cellIs" dxfId="487" priority="1488" operator="equal">
      <formula>"Meta no Conseguida"</formula>
    </cfRule>
    <cfRule type="cellIs" dxfId="486" priority="1487" operator="equal">
      <formula>"Indicador Completado"</formula>
    </cfRule>
  </conditionalFormatting>
  <conditionalFormatting sqref="O7">
    <cfRule type="cellIs" dxfId="485" priority="747" operator="equal">
      <formula>0</formula>
    </cfRule>
    <cfRule type="cellIs" dxfId="484" priority="749" operator="greaterThanOrEqual">
      <formula>N7</formula>
    </cfRule>
    <cfRule type="cellIs" dxfId="483" priority="748" operator="lessThan">
      <formula>N7</formula>
    </cfRule>
  </conditionalFormatting>
  <conditionalFormatting sqref="O8">
    <cfRule type="cellIs" dxfId="482" priority="657" operator="equal">
      <formula>0</formula>
    </cfRule>
    <cfRule type="cellIs" dxfId="481" priority="659" operator="lessThan">
      <formula>N8</formula>
    </cfRule>
    <cfRule type="cellIs" dxfId="480" priority="658" operator="greaterThanOrEqual">
      <formula>N8</formula>
    </cfRule>
  </conditionalFormatting>
  <conditionalFormatting sqref="O9">
    <cfRule type="cellIs" dxfId="479" priority="915" operator="greaterThanOrEqual">
      <formula>N9</formula>
    </cfRule>
    <cfRule type="cellIs" dxfId="478" priority="914" operator="lessThan">
      <formula>N9</formula>
    </cfRule>
  </conditionalFormatting>
  <conditionalFormatting sqref="O9:O11">
    <cfRule type="cellIs" dxfId="477" priority="843" operator="equal">
      <formula>0</formula>
    </cfRule>
  </conditionalFormatting>
  <conditionalFormatting sqref="O10">
    <cfRule type="cellIs" dxfId="476" priority="844" operator="lessThan">
      <formula>N10</formula>
    </cfRule>
    <cfRule type="cellIs" dxfId="475" priority="845" operator="greaterThanOrEqual">
      <formula>N10</formula>
    </cfRule>
  </conditionalFormatting>
  <conditionalFormatting sqref="O11">
    <cfRule type="cellIs" dxfId="474" priority="918" operator="greaterThanOrEqual">
      <formula>$F11</formula>
    </cfRule>
    <cfRule type="cellIs" dxfId="473" priority="917" operator="lessThan">
      <formula>$F11</formula>
    </cfRule>
  </conditionalFormatting>
  <conditionalFormatting sqref="O12">
    <cfRule type="cellIs" dxfId="472" priority="641" operator="lessThan">
      <formula>N12</formula>
    </cfRule>
    <cfRule type="cellIs" dxfId="471" priority="640" operator="greaterThanOrEqual">
      <formula>N12</formula>
    </cfRule>
    <cfRule type="cellIs" dxfId="470" priority="639" operator="equal">
      <formula>0</formula>
    </cfRule>
  </conditionalFormatting>
  <conditionalFormatting sqref="O13">
    <cfRule type="cellIs" dxfId="469" priority="896" operator="lessThan">
      <formula>N13</formula>
    </cfRule>
    <cfRule type="cellIs" dxfId="468" priority="897" operator="greaterThanOrEqual">
      <formula>N13</formula>
    </cfRule>
  </conditionalFormatting>
  <conditionalFormatting sqref="O13:O15">
    <cfRule type="cellIs" dxfId="467" priority="849" operator="equal">
      <formula>0</formula>
    </cfRule>
  </conditionalFormatting>
  <conditionalFormatting sqref="O14">
    <cfRule type="cellIs" dxfId="466" priority="851" operator="greaterThanOrEqual">
      <formula>N14</formula>
    </cfRule>
    <cfRule type="cellIs" dxfId="465" priority="850" operator="lessThan">
      <formula>N14</formula>
    </cfRule>
  </conditionalFormatting>
  <conditionalFormatting sqref="O16">
    <cfRule type="cellIs" dxfId="464" priority="622" operator="greaterThanOrEqual">
      <formula>N16</formula>
    </cfRule>
    <cfRule type="cellIs" dxfId="463" priority="623" operator="lessThan">
      <formula>N16</formula>
    </cfRule>
    <cfRule type="cellIs" dxfId="462" priority="621" operator="equal">
      <formula>0</formula>
    </cfRule>
  </conditionalFormatting>
  <conditionalFormatting sqref="O17">
    <cfRule type="cellIs" dxfId="461" priority="911" operator="lessThan">
      <formula>N17</formula>
    </cfRule>
    <cfRule type="cellIs" dxfId="460" priority="912" operator="greaterThanOrEqual">
      <formula>N17</formula>
    </cfRule>
  </conditionalFormatting>
  <conditionalFormatting sqref="O17:O18">
    <cfRule type="cellIs" dxfId="459" priority="837" operator="equal">
      <formula>0</formula>
    </cfRule>
  </conditionalFormatting>
  <conditionalFormatting sqref="O18">
    <cfRule type="cellIs" dxfId="458" priority="838" operator="lessThan">
      <formula>N18</formula>
    </cfRule>
    <cfRule type="cellIs" dxfId="457" priority="839" operator="greaterThanOrEqual">
      <formula>N18</formula>
    </cfRule>
  </conditionalFormatting>
  <conditionalFormatting sqref="O20">
    <cfRule type="cellIs" dxfId="456" priority="604" operator="greaterThanOrEqual">
      <formula>N20</formula>
    </cfRule>
    <cfRule type="cellIs" dxfId="455" priority="605" operator="lessThan">
      <formula>N20</formula>
    </cfRule>
    <cfRule type="cellIs" dxfId="454" priority="603" operator="equal">
      <formula>0</formula>
    </cfRule>
  </conditionalFormatting>
  <conditionalFormatting sqref="O21">
    <cfRule type="cellIs" dxfId="453" priority="905" operator="lessThan">
      <formula>N21</formula>
    </cfRule>
    <cfRule type="cellIs" dxfId="452" priority="906" operator="greaterThanOrEqual">
      <formula>N21</formula>
    </cfRule>
  </conditionalFormatting>
  <conditionalFormatting sqref="O21:O22">
    <cfRule type="cellIs" dxfId="451" priority="831" operator="equal">
      <formula>0</formula>
    </cfRule>
  </conditionalFormatting>
  <conditionalFormatting sqref="O22">
    <cfRule type="cellIs" dxfId="450" priority="832" operator="lessThan">
      <formula>N22</formula>
    </cfRule>
    <cfRule type="cellIs" dxfId="449" priority="833" operator="greaterThanOrEqual">
      <formula>N22</formula>
    </cfRule>
  </conditionalFormatting>
  <conditionalFormatting sqref="O24">
    <cfRule type="cellIs" dxfId="448" priority="586" operator="greaterThanOrEqual">
      <formula>N24</formula>
    </cfRule>
    <cfRule type="cellIs" dxfId="447" priority="585" operator="equal">
      <formula>0</formula>
    </cfRule>
    <cfRule type="cellIs" dxfId="446" priority="587" operator="lessThan">
      <formula>N24</formula>
    </cfRule>
  </conditionalFormatting>
  <conditionalFormatting sqref="O25">
    <cfRule type="cellIs" dxfId="445" priority="1296" operator="greaterThanOrEqual">
      <formula>N25</formula>
    </cfRule>
    <cfRule type="cellIs" dxfId="444" priority="1295" operator="lessThan">
      <formula>N25</formula>
    </cfRule>
    <cfRule type="cellIs" dxfId="443" priority="1294" operator="equal">
      <formula>0</formula>
    </cfRule>
  </conditionalFormatting>
  <conditionalFormatting sqref="O26">
    <cfRule type="cellIs" dxfId="442" priority="1299" operator="greaterThan">
      <formula>N26</formula>
    </cfRule>
    <cfRule type="cellIs" dxfId="441" priority="1298" operator="lessThanOrEqual">
      <formula>N26</formula>
    </cfRule>
    <cfRule type="cellIs" dxfId="440" priority="1297" operator="equal">
      <formula>0</formula>
    </cfRule>
  </conditionalFormatting>
  <conditionalFormatting sqref="O27:O30">
    <cfRule type="cellIs" dxfId="439" priority="1283" operator="lessThan">
      <formula>$F27</formula>
    </cfRule>
    <cfRule type="cellIs" dxfId="438" priority="1282" operator="equal">
      <formula>0</formula>
    </cfRule>
    <cfRule type="cellIs" dxfId="437" priority="1284" operator="greaterThanOrEqual">
      <formula>$F27</formula>
    </cfRule>
  </conditionalFormatting>
  <conditionalFormatting sqref="O32">
    <cfRule type="cellIs" dxfId="436" priority="1389" operator="greaterThanOrEqual">
      <formula>N32</formula>
    </cfRule>
    <cfRule type="cellIs" dxfId="435" priority="1388" operator="lessThan">
      <formula>N32</formula>
    </cfRule>
  </conditionalFormatting>
  <conditionalFormatting sqref="O32:O33">
    <cfRule type="cellIs" dxfId="434" priority="1092" operator="equal">
      <formula>0</formula>
    </cfRule>
  </conditionalFormatting>
  <conditionalFormatting sqref="O33">
    <cfRule type="cellIs" dxfId="433" priority="1093" operator="lessThan">
      <formula>N33</formula>
    </cfRule>
    <cfRule type="cellIs" dxfId="432" priority="1094" operator="greaterThanOrEqual">
      <formula>N33</formula>
    </cfRule>
  </conditionalFormatting>
  <conditionalFormatting sqref="O35">
    <cfRule type="cellIs" dxfId="431" priority="1385" operator="lessThan">
      <formula>N35</formula>
    </cfRule>
    <cfRule type="cellIs" dxfId="430" priority="1386" operator="greaterThanOrEqual">
      <formula>N35</formula>
    </cfRule>
  </conditionalFormatting>
  <conditionalFormatting sqref="O35:O36">
    <cfRule type="cellIs" dxfId="429" priority="1086" operator="equal">
      <formula>0</formula>
    </cfRule>
  </conditionalFormatting>
  <conditionalFormatting sqref="O36">
    <cfRule type="cellIs" dxfId="428" priority="1087" operator="lessThan">
      <formula>N36</formula>
    </cfRule>
    <cfRule type="cellIs" dxfId="427" priority="1088" operator="greaterThanOrEqual">
      <formula>N36</formula>
    </cfRule>
  </conditionalFormatting>
  <conditionalFormatting sqref="O37">
    <cfRule type="cellIs" dxfId="426" priority="568" operator="lessThan">
      <formula>$R37</formula>
    </cfRule>
    <cfRule type="cellIs" dxfId="425" priority="567" operator="equal">
      <formula>0</formula>
    </cfRule>
    <cfRule type="cellIs" dxfId="424" priority="569" operator="greaterThanOrEqual">
      <formula>$R37</formula>
    </cfRule>
  </conditionalFormatting>
  <conditionalFormatting sqref="O38:O40">
    <cfRule type="cellIs" dxfId="423" priority="1366" operator="equal">
      <formula>0</formula>
    </cfRule>
    <cfRule type="cellIs" dxfId="422" priority="1367" operator="lessThan">
      <formula>N38</formula>
    </cfRule>
    <cfRule type="cellIs" dxfId="421" priority="1368" operator="greaterThanOrEqual">
      <formula>N38</formula>
    </cfRule>
  </conditionalFormatting>
  <conditionalFormatting sqref="O46">
    <cfRule type="cellIs" dxfId="420" priority="245" operator="greaterThanOrEqual">
      <formula>$R46</formula>
    </cfRule>
    <cfRule type="cellIs" dxfId="419" priority="244" operator="lessThan">
      <formula>$R46</formula>
    </cfRule>
    <cfRule type="cellIs" dxfId="418" priority="243" operator="equal">
      <formula>0</formula>
    </cfRule>
  </conditionalFormatting>
  <conditionalFormatting sqref="O47:O51">
    <cfRule type="cellIs" dxfId="417" priority="196" operator="lessThan">
      <formula>N47</formula>
    </cfRule>
    <cfRule type="cellIs" dxfId="416" priority="195" operator="equal">
      <formula>0</formula>
    </cfRule>
    <cfRule type="cellIs" dxfId="415" priority="197" operator="greaterThanOrEqual">
      <formula>N47</formula>
    </cfRule>
  </conditionalFormatting>
  <conditionalFormatting sqref="O52:O53">
    <cfRule type="cellIs" dxfId="414" priority="1362" operator="greaterThan">
      <formula>N52</formula>
    </cfRule>
    <cfRule type="cellIs" dxfId="413" priority="1360" operator="equal">
      <formula>0</formula>
    </cfRule>
    <cfRule type="cellIs" dxfId="412" priority="1361" operator="lessThanOrEqual">
      <formula>N52</formula>
    </cfRule>
  </conditionalFormatting>
  <conditionalFormatting sqref="O54">
    <cfRule type="cellIs" dxfId="411" priority="531" operator="equal">
      <formula>0</formula>
    </cfRule>
    <cfRule type="cellIs" dxfId="410" priority="532" operator="lessThan">
      <formula>$R54</formula>
    </cfRule>
    <cfRule type="cellIs" dxfId="409" priority="533" operator="greaterThanOrEqual">
      <formula>$R54</formula>
    </cfRule>
  </conditionalFormatting>
  <conditionalFormatting sqref="O55:O58">
    <cfRule type="cellIs" dxfId="408" priority="161" operator="greaterThanOrEqual">
      <formula>N55</formula>
    </cfRule>
    <cfRule type="cellIs" dxfId="407" priority="159" operator="equal">
      <formula>0</formula>
    </cfRule>
    <cfRule type="cellIs" dxfId="406" priority="160" operator="lessThan">
      <formula>N55</formula>
    </cfRule>
  </conditionalFormatting>
  <conditionalFormatting sqref="O59">
    <cfRule type="cellIs" dxfId="405" priority="333" operator="equal">
      <formula>0</formula>
    </cfRule>
    <cfRule type="cellIs" dxfId="404" priority="334" operator="lessThan">
      <formula>$R59</formula>
    </cfRule>
    <cfRule type="cellIs" dxfId="403" priority="335" operator="greaterThanOrEqual">
      <formula>$R59</formula>
    </cfRule>
  </conditionalFormatting>
  <conditionalFormatting sqref="O60:O63">
    <cfRule type="cellIs" dxfId="402" priority="124" operator="lessThan">
      <formula>N60</formula>
    </cfRule>
    <cfRule type="cellIs" dxfId="401" priority="125" operator="greaterThanOrEqual">
      <formula>N60</formula>
    </cfRule>
  </conditionalFormatting>
  <conditionalFormatting sqref="O60:O64">
    <cfRule type="cellIs" dxfId="400" priority="123" operator="equal">
      <formula>0</formula>
    </cfRule>
  </conditionalFormatting>
  <conditionalFormatting sqref="O64">
    <cfRule type="cellIs" dxfId="399" priority="376" operator="lessThan">
      <formula>N64</formula>
    </cfRule>
    <cfRule type="cellIs" dxfId="398" priority="377" operator="greaterThanOrEqual">
      <formula>N64</formula>
    </cfRule>
  </conditionalFormatting>
  <conditionalFormatting sqref="O65">
    <cfRule type="cellIs" dxfId="397" priority="317" operator="greaterThanOrEqual">
      <formula>$R65</formula>
    </cfRule>
    <cfRule type="cellIs" dxfId="396" priority="315" operator="equal">
      <formula>0</formula>
    </cfRule>
    <cfRule type="cellIs" dxfId="395" priority="316" operator="lessThan">
      <formula>$R65</formula>
    </cfRule>
  </conditionalFormatting>
  <conditionalFormatting sqref="O66:O69">
    <cfRule type="cellIs" dxfId="394" priority="89" operator="greaterThanOrEqual">
      <formula>N66</formula>
    </cfRule>
    <cfRule type="cellIs" dxfId="393" priority="88" operator="lessThan">
      <formula>N66</formula>
    </cfRule>
    <cfRule type="cellIs" dxfId="392" priority="87" operator="equal">
      <formula>0</formula>
    </cfRule>
  </conditionalFormatting>
  <conditionalFormatting sqref="O71">
    <cfRule type="cellIs" dxfId="391" priority="390" operator="equal">
      <formula>0</formula>
    </cfRule>
    <cfRule type="cellIs" dxfId="390" priority="391" operator="lessThan">
      <formula>N71</formula>
    </cfRule>
    <cfRule type="cellIs" dxfId="389" priority="392" operator="greaterThanOrEqual">
      <formula>N71</formula>
    </cfRule>
  </conditionalFormatting>
  <conditionalFormatting sqref="O73">
    <cfRule type="cellIs" dxfId="388" priority="1115" operator="greaterThanOrEqual">
      <formula>N73</formula>
    </cfRule>
    <cfRule type="cellIs" dxfId="387" priority="1114" operator="lessThan">
      <formula>N73</formula>
    </cfRule>
  </conditionalFormatting>
  <conditionalFormatting sqref="O73:O74">
    <cfRule type="cellIs" dxfId="386" priority="414" operator="equal">
      <formula>0</formula>
    </cfRule>
  </conditionalFormatting>
  <conditionalFormatting sqref="O74">
    <cfRule type="cellIs" dxfId="385" priority="415" operator="lessThan">
      <formula>N74</formula>
    </cfRule>
    <cfRule type="cellIs" dxfId="384" priority="416" operator="greaterThanOrEqual">
      <formula>N74</formula>
    </cfRule>
  </conditionalFormatting>
  <conditionalFormatting sqref="O75">
    <cfRule type="cellIs" dxfId="383" priority="297" operator="equal">
      <formula>0</formula>
    </cfRule>
    <cfRule type="cellIs" dxfId="382" priority="299" operator="greaterThanOrEqual">
      <formula>$R75</formula>
    </cfRule>
    <cfRule type="cellIs" dxfId="381" priority="298" operator="lessThan">
      <formula>$R75</formula>
    </cfRule>
  </conditionalFormatting>
  <conditionalFormatting sqref="O76:O79">
    <cfRule type="cellIs" dxfId="380" priority="53" operator="greaterThanOrEqual">
      <formula>N76</formula>
    </cfRule>
    <cfRule type="cellIs" dxfId="379" priority="52" operator="lessThan">
      <formula>N76</formula>
    </cfRule>
  </conditionalFormatting>
  <conditionalFormatting sqref="O76:O81">
    <cfRule type="cellIs" dxfId="378" priority="51" operator="equal">
      <formula>0</formula>
    </cfRule>
  </conditionalFormatting>
  <conditionalFormatting sqref="O80:O81">
    <cfRule type="cellIs" dxfId="377" priority="430" operator="lessThan">
      <formula>N80</formula>
    </cfRule>
    <cfRule type="cellIs" dxfId="376" priority="431" operator="greaterThanOrEqual">
      <formula>N80</formula>
    </cfRule>
  </conditionalFormatting>
  <conditionalFormatting sqref="O82">
    <cfRule type="cellIs" dxfId="375" priority="279" operator="equal">
      <formula>0</formula>
    </cfRule>
    <cfRule type="cellIs" dxfId="374" priority="280" operator="lessThan">
      <formula>$R82</formula>
    </cfRule>
    <cfRule type="cellIs" dxfId="373" priority="281" operator="greaterThanOrEqual">
      <formula>$R82</formula>
    </cfRule>
  </conditionalFormatting>
  <conditionalFormatting sqref="O83:O86">
    <cfRule type="cellIs" dxfId="372" priority="15" operator="equal">
      <formula>0</formula>
    </cfRule>
    <cfRule type="cellIs" dxfId="371" priority="17" operator="greaterThanOrEqual">
      <formula>N83</formula>
    </cfRule>
    <cfRule type="cellIs" dxfId="370" priority="16" operator="lessThan">
      <formula>N83</formula>
    </cfRule>
  </conditionalFormatting>
  <conditionalFormatting sqref="P7">
    <cfRule type="cellIs" dxfId="369" priority="738" operator="equal">
      <formula>"Introducir resultado"</formula>
    </cfRule>
    <cfRule type="cellIs" dxfId="368" priority="740" operator="equal">
      <formula>"Meta non Conseguida"</formula>
    </cfRule>
    <cfRule type="cellIs" dxfId="367" priority="739" operator="equal">
      <formula>"Meta Conseguida"</formula>
    </cfRule>
  </conditionalFormatting>
  <conditionalFormatting sqref="P8">
    <cfRule type="cellIs" dxfId="366" priority="648" operator="equal">
      <formula>"Meta Totalmente Alcanzada"</formula>
    </cfRule>
    <cfRule type="cellIs" dxfId="365" priority="650" operator="equal">
      <formula>"Ningunha Meta Alcanzada"</formula>
    </cfRule>
    <cfRule type="cellIs" dxfId="364" priority="649" operator="equal">
      <formula>"Meta Parcialmente Alcanzada"</formula>
    </cfRule>
  </conditionalFormatting>
  <conditionalFormatting sqref="P9:P10">
    <cfRule type="cellIs" dxfId="363" priority="879" operator="equal">
      <formula>"Meta non Conseguida"</formula>
    </cfRule>
    <cfRule type="cellIs" dxfId="362" priority="878" operator="equal">
      <formula>"Meta Conseguida"</formula>
    </cfRule>
    <cfRule type="cellIs" dxfId="361" priority="877" operator="equal">
      <formula>"Introducir resultado"</formula>
    </cfRule>
  </conditionalFormatting>
  <conditionalFormatting sqref="P12">
    <cfRule type="cellIs" dxfId="360" priority="632" operator="equal">
      <formula>"Ningunha Meta Alcanzada"</formula>
    </cfRule>
    <cfRule type="cellIs" dxfId="359" priority="631" operator="equal">
      <formula>"Meta Parcialmente Alcanzada"</formula>
    </cfRule>
    <cfRule type="cellIs" dxfId="358" priority="630" operator="equal">
      <formula>"Meta Totalmente Alcanzada"</formula>
    </cfRule>
  </conditionalFormatting>
  <conditionalFormatting sqref="P13:P14">
    <cfRule type="cellIs" dxfId="357" priority="872" operator="equal">
      <formula>"Meta Conseguida"</formula>
    </cfRule>
    <cfRule type="cellIs" dxfId="356" priority="873" operator="equal">
      <formula>"Meta non Conseguida"</formula>
    </cfRule>
  </conditionalFormatting>
  <conditionalFormatting sqref="P13:P15">
    <cfRule type="cellIs" dxfId="355" priority="867" operator="equal">
      <formula>"Introducir resultado"</formula>
    </cfRule>
  </conditionalFormatting>
  <conditionalFormatting sqref="P15">
    <cfRule type="cellIs" dxfId="354" priority="869" operator="equal">
      <formula>"Meta no Conseguida"</formula>
    </cfRule>
    <cfRule type="cellIs" dxfId="353" priority="868" operator="equal">
      <formula>"Resultado Introducido"</formula>
    </cfRule>
  </conditionalFormatting>
  <conditionalFormatting sqref="P16">
    <cfRule type="cellIs" dxfId="352" priority="612" operator="equal">
      <formula>"Meta Totalmente Alcanzada"</formula>
    </cfRule>
    <cfRule type="cellIs" dxfId="351" priority="613" operator="equal">
      <formula>"Meta Parcialmente Alcanzada"</formula>
    </cfRule>
    <cfRule type="cellIs" dxfId="350" priority="614" operator="equal">
      <formula>"Ningunha Meta Alcanzada"</formula>
    </cfRule>
  </conditionalFormatting>
  <conditionalFormatting sqref="P17:P18">
    <cfRule type="cellIs" dxfId="349" priority="863" operator="equal">
      <formula>"Meta non Conseguida"</formula>
    </cfRule>
    <cfRule type="cellIs" dxfId="348" priority="862" operator="equal">
      <formula>"Meta Conseguida"</formula>
    </cfRule>
    <cfRule type="cellIs" dxfId="347" priority="861" operator="equal">
      <formula>"Introducir resultado"</formula>
    </cfRule>
  </conditionalFormatting>
  <conditionalFormatting sqref="P20">
    <cfRule type="cellIs" dxfId="346" priority="595" operator="equal">
      <formula>"Meta Parcialmente Alcanzada"</formula>
    </cfRule>
    <cfRule type="cellIs" dxfId="345" priority="594" operator="equal">
      <formula>"Meta Totalmente Alcanzada"</formula>
    </cfRule>
    <cfRule type="cellIs" dxfId="344" priority="596" operator="equal">
      <formula>"Ningunha Meta Alcanzada"</formula>
    </cfRule>
  </conditionalFormatting>
  <conditionalFormatting sqref="P21:P22">
    <cfRule type="cellIs" dxfId="343" priority="857" operator="equal">
      <formula>"Meta non Conseguida"</formula>
    </cfRule>
    <cfRule type="cellIs" dxfId="342" priority="856" operator="equal">
      <formula>"Meta Conseguida"</formula>
    </cfRule>
    <cfRule type="cellIs" dxfId="341" priority="855" operator="equal">
      <formula>"Introducir resultado"</formula>
    </cfRule>
  </conditionalFormatting>
  <conditionalFormatting sqref="P24">
    <cfRule type="cellIs" dxfId="340" priority="577" operator="equal">
      <formula>"Meta Parcialmente Alcanzada"</formula>
    </cfRule>
    <cfRule type="cellIs" dxfId="339" priority="576" operator="equal">
      <formula>"Meta Totalmente Alcanzada"</formula>
    </cfRule>
    <cfRule type="cellIs" dxfId="338" priority="578" operator="equal">
      <formula>"Ningunha Meta Alcanzada"</formula>
    </cfRule>
  </conditionalFormatting>
  <conditionalFormatting sqref="P25:P30">
    <cfRule type="cellIs" dxfId="337" priority="1153" operator="equal">
      <formula>"Meta Conseguida"</formula>
    </cfRule>
    <cfRule type="cellIs" dxfId="336" priority="1154" operator="equal">
      <formula>"Meta non Conseguida"</formula>
    </cfRule>
    <cfRule type="cellIs" dxfId="335" priority="1152" operator="equal">
      <formula>"Introducir resultado"</formula>
    </cfRule>
  </conditionalFormatting>
  <conditionalFormatting sqref="P32:P33">
    <cfRule type="cellIs" dxfId="334" priority="1151" operator="equal">
      <formula>"Meta non Conseguida"</formula>
    </cfRule>
    <cfRule type="cellIs" dxfId="333" priority="1150" operator="equal">
      <formula>"Meta Conseguida"</formula>
    </cfRule>
    <cfRule type="cellIs" dxfId="332" priority="1149" operator="equal">
      <formula>"Introducir resultado"</formula>
    </cfRule>
  </conditionalFormatting>
  <conditionalFormatting sqref="P35:P36">
    <cfRule type="cellIs" dxfId="331" priority="1159" operator="equal">
      <formula>"Meta Conseguida"</formula>
    </cfRule>
    <cfRule type="cellIs" dxfId="330" priority="1160" operator="equal">
      <formula>"Meta non Conseguida"</formula>
    </cfRule>
    <cfRule type="cellIs" dxfId="329" priority="1158" operator="equal">
      <formula>"Introducir resultado"</formula>
    </cfRule>
  </conditionalFormatting>
  <conditionalFormatting sqref="P37">
    <cfRule type="cellIs" dxfId="328" priority="559" operator="equal">
      <formula>"Meta Parcialmente Alcanzada"</formula>
    </cfRule>
    <cfRule type="cellIs" dxfId="327" priority="560" operator="equal">
      <formula>"Ningunha Meta Alcanzada"</formula>
    </cfRule>
    <cfRule type="cellIs" dxfId="326" priority="558" operator="equal">
      <formula>"Meta Totalmente Alcanzada"</formula>
    </cfRule>
  </conditionalFormatting>
  <conditionalFormatting sqref="P38:P40">
    <cfRule type="cellIs" dxfId="325" priority="1370" operator="equal">
      <formula>"Meta Conseguida"</formula>
    </cfRule>
    <cfRule type="cellIs" dxfId="324" priority="1371" operator="equal">
      <formula>"Meta non Conseguida"</formula>
    </cfRule>
  </conditionalFormatting>
  <conditionalFormatting sqref="P38:P41">
    <cfRule type="cellIs" dxfId="323" priority="1363" operator="equal">
      <formula>"Introducir resultado"</formula>
    </cfRule>
  </conditionalFormatting>
  <conditionalFormatting sqref="P41">
    <cfRule type="cellIs" dxfId="322" priority="1364" operator="equal">
      <formula>"Indicador Completado"</formula>
    </cfRule>
    <cfRule type="cellIs" dxfId="321" priority="1365" operator="equal">
      <formula>"Meta no Conseguida"</formula>
    </cfRule>
  </conditionalFormatting>
  <conditionalFormatting sqref="P46">
    <cfRule type="cellIs" dxfId="320" priority="240" operator="equal">
      <formula>"Meta Totalmente Alcanzada"</formula>
    </cfRule>
    <cfRule type="cellIs" dxfId="319" priority="241" operator="equal">
      <formula>"Meta Parcialmente Alcanzada"</formula>
    </cfRule>
    <cfRule type="cellIs" dxfId="318" priority="242" operator="equal">
      <formula>"Ningunha Meta Alcanzada"</formula>
    </cfRule>
  </conditionalFormatting>
  <conditionalFormatting sqref="P47">
    <cfRule type="cellIs" dxfId="317" priority="1467" operator="equal">
      <formula>"Meta noN Conseguida"</formula>
    </cfRule>
  </conditionalFormatting>
  <conditionalFormatting sqref="P47:P53">
    <cfRule type="cellIs" dxfId="316" priority="763" operator="equal">
      <formula>"Meta Conseguida"</formula>
    </cfRule>
    <cfRule type="cellIs" dxfId="315" priority="762" operator="equal">
      <formula>"Introducir resultado"</formula>
    </cfRule>
  </conditionalFormatting>
  <conditionalFormatting sqref="P48:P53">
    <cfRule type="cellIs" dxfId="314" priority="764" operator="equal">
      <formula>"Meta non Conseguida"</formula>
    </cfRule>
  </conditionalFormatting>
  <conditionalFormatting sqref="P54">
    <cfRule type="cellIs" dxfId="313" priority="344" operator="equal">
      <formula>"Ningunha Meta Alcanzada"</formula>
    </cfRule>
    <cfRule type="cellIs" dxfId="312" priority="342" operator="equal">
      <formula>"Meta Totalmente Alcanzada"</formula>
    </cfRule>
    <cfRule type="cellIs" dxfId="311" priority="343" operator="equal">
      <formula>"Meta Parcialmente Alcanzada"</formula>
    </cfRule>
  </conditionalFormatting>
  <conditionalFormatting sqref="P55:P58">
    <cfRule type="cellIs" dxfId="310" priority="1417" operator="equal">
      <formula>"Introducir resultado"</formula>
    </cfRule>
    <cfRule type="cellIs" dxfId="309" priority="1418" operator="equal">
      <formula>"Meta Conseguida"</formula>
    </cfRule>
    <cfRule type="cellIs" dxfId="308" priority="1419" operator="equal">
      <formula>"Meta non Conseguida"</formula>
    </cfRule>
  </conditionalFormatting>
  <conditionalFormatting sqref="P59">
    <cfRule type="cellIs" dxfId="307" priority="326" operator="equal">
      <formula>"Ningunha Meta Alcanzada"</formula>
    </cfRule>
    <cfRule type="cellIs" dxfId="306" priority="325" operator="equal">
      <formula>"Meta Parcialmente Alcanzada"</formula>
    </cfRule>
    <cfRule type="cellIs" dxfId="305" priority="324" operator="equal">
      <formula>"Meta Totalmente Alcanzada"</formula>
    </cfRule>
  </conditionalFormatting>
  <conditionalFormatting sqref="P60:P64">
    <cfRule type="cellIs" dxfId="304" priority="369" operator="equal">
      <formula>"Introducir resultado"</formula>
    </cfRule>
    <cfRule type="cellIs" dxfId="303" priority="371" operator="equal">
      <formula>"Meta non Conseguida"</formula>
    </cfRule>
    <cfRule type="cellIs" dxfId="302" priority="370" operator="equal">
      <formula>"Meta Conseguida"</formula>
    </cfRule>
  </conditionalFormatting>
  <conditionalFormatting sqref="P65">
    <cfRule type="cellIs" dxfId="301" priority="306" operator="equal">
      <formula>"Meta Totalmente Alcanzada"</formula>
    </cfRule>
    <cfRule type="cellIs" dxfId="300" priority="308" operator="equal">
      <formula>"Ningunha Meta Alcanzada"</formula>
    </cfRule>
    <cfRule type="cellIs" dxfId="299" priority="307" operator="equal">
      <formula>"Meta Parcialmente Alcanzada"</formula>
    </cfRule>
  </conditionalFormatting>
  <conditionalFormatting sqref="P66:P69">
    <cfRule type="cellIs" dxfId="298" priority="1359" operator="equal">
      <formula>"Meta non Conseguida"</formula>
    </cfRule>
    <cfRule type="cellIs" dxfId="297" priority="1358" operator="equal">
      <formula>"Meta Conseguida"</formula>
    </cfRule>
  </conditionalFormatting>
  <conditionalFormatting sqref="P66:P74">
    <cfRule type="cellIs" dxfId="296" priority="384" operator="equal">
      <formula>"Introducir resultado"</formula>
    </cfRule>
  </conditionalFormatting>
  <conditionalFormatting sqref="P70">
    <cfRule type="cellIs" dxfId="295" priority="1142" operator="equal">
      <formula>"Meta no Conseguida"</formula>
    </cfRule>
    <cfRule type="cellIs" dxfId="294" priority="1141" operator="equal">
      <formula>"Indicador Completado"</formula>
    </cfRule>
  </conditionalFormatting>
  <conditionalFormatting sqref="P71">
    <cfRule type="cellIs" dxfId="293" priority="386" operator="equal">
      <formula>"Meta non Conseguida"</formula>
    </cfRule>
    <cfRule type="cellIs" dxfId="292" priority="385" operator="equal">
      <formula>"Meta Conseguida"</formula>
    </cfRule>
  </conditionalFormatting>
  <conditionalFormatting sqref="P72">
    <cfRule type="cellIs" dxfId="291" priority="1138" operator="equal">
      <formula>"Indicador Completado"</formula>
    </cfRule>
    <cfRule type="cellIs" dxfId="290" priority="1139" operator="equal">
      <formula>"Meta no Conseguida"</formula>
    </cfRule>
  </conditionalFormatting>
  <conditionalFormatting sqref="P73:P74">
    <cfRule type="cellIs" dxfId="289" priority="400" operator="equal">
      <formula>"Meta Conseguida"</formula>
    </cfRule>
    <cfRule type="cellIs" dxfId="288" priority="401" operator="equal">
      <formula>"Meta non Conseguida"</formula>
    </cfRule>
  </conditionalFormatting>
  <conditionalFormatting sqref="P75">
    <cfRule type="cellIs" dxfId="287" priority="288" operator="equal">
      <formula>"Meta Totalmente Alcanzada"</formula>
    </cfRule>
    <cfRule type="cellIs" dxfId="286" priority="290" operator="equal">
      <formula>"Ningunha Meta Alcanzada"</formula>
    </cfRule>
    <cfRule type="cellIs" dxfId="285" priority="289" operator="equal">
      <formula>"Meta Parcialmente Alcanzada"</formula>
    </cfRule>
  </conditionalFormatting>
  <conditionalFormatting sqref="P76:P81">
    <cfRule type="cellIs" dxfId="284" priority="420" operator="equal">
      <formula>"Introducir resultado"</formula>
    </cfRule>
    <cfRule type="cellIs" dxfId="283" priority="421" operator="equal">
      <formula>"Meta Conseguida"</formula>
    </cfRule>
    <cfRule type="cellIs" dxfId="282" priority="422" operator="equal">
      <formula>"Meta non Conseguida"</formula>
    </cfRule>
  </conditionalFormatting>
  <conditionalFormatting sqref="P82">
    <cfRule type="cellIs" dxfId="281" priority="272" operator="equal">
      <formula>"Ningunha Meta Alcanzada"</formula>
    </cfRule>
    <cfRule type="cellIs" dxfId="280" priority="271" operator="equal">
      <formula>"Meta Parcialmente Alcanzada"</formula>
    </cfRule>
    <cfRule type="cellIs" dxfId="279" priority="270" operator="equal">
      <formula>"Meta Totalmente Alcanzada"</formula>
    </cfRule>
  </conditionalFormatting>
  <conditionalFormatting sqref="P83:P86">
    <cfRule type="cellIs" dxfId="278" priority="1311" operator="equal">
      <formula>"Meta non Conseguida"</formula>
    </cfRule>
    <cfRule type="cellIs" dxfId="277" priority="1310" operator="equal">
      <formula>"Meta Conseguida"</formula>
    </cfRule>
  </conditionalFormatting>
  <conditionalFormatting sqref="P83:P88">
    <cfRule type="cellIs" dxfId="276" priority="1104" operator="equal">
      <formula>"Introducir resultado"</formula>
    </cfRule>
  </conditionalFormatting>
  <conditionalFormatting sqref="P87:P88">
    <cfRule type="cellIs" dxfId="275" priority="1105" operator="equal">
      <formula>"Indicador Completado"</formula>
    </cfRule>
    <cfRule type="cellIs" dxfId="274" priority="1106" operator="equal">
      <formula>"Meta no Conseguida"</formula>
    </cfRule>
  </conditionalFormatting>
  <hyperlinks>
    <hyperlink ref="D19" location="Anexos!F2" display="Anexos!F2" xr:uid="{00000000-0004-0000-0200-000000000000}"/>
    <hyperlink ref="D31" location="Anexos!Q2" display="Anexos!Q2" xr:uid="{00000000-0004-0000-0200-000001000000}"/>
    <hyperlink ref="D34" location="Anexos!Q2" display="Anexos!Q2" xr:uid="{00000000-0004-0000-0200-000002000000}"/>
  </hyperlinks>
  <pageMargins left="0.70866141732283505" right="0.70866141732283505" top="0.74803149606299202" bottom="0.74803149606299202" header="0.31496062992126" footer="0.31496062992126"/>
  <pageSetup paperSize="9" scale="34" fitToHeight="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S47"/>
  <sheetViews>
    <sheetView zoomScale="85" zoomScaleNormal="85" workbookViewId="0">
      <selection activeCell="M6" sqref="M6"/>
    </sheetView>
  </sheetViews>
  <sheetFormatPr baseColWidth="10" defaultColWidth="11.42578125" defaultRowHeight="15"/>
  <cols>
    <col min="1" max="1" width="5.7109375" style="1" customWidth="1"/>
    <col min="2" max="2" width="11.85546875" style="1" customWidth="1"/>
    <col min="3" max="3" width="26.7109375" style="1" customWidth="1"/>
    <col min="4" max="8" width="6.7109375" style="1" customWidth="1"/>
    <col min="9" max="9" width="6.28515625" style="1" customWidth="1"/>
    <col min="10" max="11" width="14" style="1" customWidth="1"/>
    <col min="12" max="12" width="28.42578125" style="1" customWidth="1"/>
    <col min="13" max="13" width="11.42578125" style="1" customWidth="1"/>
    <col min="14" max="14" width="9.7109375" style="1" customWidth="1"/>
    <col min="15" max="15" width="13.140625" style="1" customWidth="1"/>
    <col min="16" max="16" width="11.28515625" style="1" customWidth="1"/>
    <col min="17" max="17" width="13.7109375" style="1" customWidth="1"/>
    <col min="18" max="18" width="14" style="24" customWidth="1"/>
    <col min="19" max="19" width="15.42578125" style="1" customWidth="1"/>
    <col min="20" max="16384" width="11.42578125" style="1"/>
  </cols>
  <sheetData>
    <row r="1" spans="1:19">
      <c r="A1" s="429"/>
    </row>
    <row r="2" spans="1:19" s="150" customFormat="1" ht="30" customHeight="1">
      <c r="B2" s="144" t="s">
        <v>182</v>
      </c>
      <c r="C2" s="149" t="s">
        <v>151</v>
      </c>
      <c r="D2" s="495" t="s">
        <v>7</v>
      </c>
      <c r="E2" s="495"/>
      <c r="F2" s="495"/>
      <c r="G2" s="495"/>
      <c r="H2" s="496"/>
      <c r="I2" s="148"/>
      <c r="J2" s="151" t="s">
        <v>230</v>
      </c>
      <c r="K2" s="329"/>
      <c r="L2" s="152" t="s">
        <v>252</v>
      </c>
      <c r="M2" s="499" t="s">
        <v>156</v>
      </c>
      <c r="N2" s="499"/>
      <c r="O2" s="500"/>
      <c r="P2" s="501" t="s">
        <v>250</v>
      </c>
      <c r="Q2" s="501"/>
      <c r="R2" s="501"/>
      <c r="S2" s="501"/>
    </row>
    <row r="3" spans="1:19">
      <c r="R3" s="433">
        <f>IFERROR(+COUNTIF(R6:R50,"SI")/(COUNTIF(R6:R50,"SI")+COUNTIF(R6:R50,"Non")),0)</f>
        <v>0</v>
      </c>
      <c r="S3" s="433">
        <f>IFERROR(+COUNTIF(S6:S50,"SI")/(COUNTIF(S6:S50,"SI")+COUNTIF(S6:S50,"Non")),0)</f>
        <v>0</v>
      </c>
    </row>
    <row r="4" spans="1:19" ht="15" customHeight="1">
      <c r="B4" s="485" t="s">
        <v>224</v>
      </c>
      <c r="C4" s="486"/>
      <c r="D4" s="339" t="s">
        <v>225</v>
      </c>
      <c r="E4" s="339" t="s">
        <v>226</v>
      </c>
      <c r="F4" s="339" t="s">
        <v>227</v>
      </c>
      <c r="G4" s="430" t="s">
        <v>228</v>
      </c>
      <c r="H4" s="340" t="s">
        <v>470</v>
      </c>
      <c r="J4" s="485" t="s">
        <v>157</v>
      </c>
      <c r="K4" s="489"/>
      <c r="L4" s="486"/>
      <c r="M4" s="502" t="s">
        <v>389</v>
      </c>
      <c r="N4" s="491" t="s">
        <v>88</v>
      </c>
      <c r="O4" s="493" t="s">
        <v>229</v>
      </c>
      <c r="P4" s="497" t="s">
        <v>246</v>
      </c>
      <c r="Q4" s="497" t="s">
        <v>247</v>
      </c>
      <c r="R4" s="491" t="s">
        <v>248</v>
      </c>
      <c r="S4" s="493" t="s">
        <v>249</v>
      </c>
    </row>
    <row r="5" spans="1:19" ht="15" customHeight="1">
      <c r="B5" s="487"/>
      <c r="C5" s="488"/>
      <c r="D5" s="141" t="s">
        <v>159</v>
      </c>
      <c r="E5" s="141" t="s">
        <v>159</v>
      </c>
      <c r="F5" s="141" t="s">
        <v>159</v>
      </c>
      <c r="G5" s="141" t="s">
        <v>159</v>
      </c>
      <c r="H5" s="341" t="s">
        <v>159</v>
      </c>
      <c r="J5" s="487"/>
      <c r="K5" s="490"/>
      <c r="L5" s="488"/>
      <c r="M5" s="492"/>
      <c r="N5" s="492"/>
      <c r="O5" s="494"/>
      <c r="P5" s="498"/>
      <c r="Q5" s="498"/>
      <c r="R5" s="492"/>
      <c r="S5" s="494"/>
    </row>
    <row r="6" spans="1:19" ht="45" customHeight="1">
      <c r="B6" s="142" t="s">
        <v>242</v>
      </c>
      <c r="C6" s="143" t="s">
        <v>241</v>
      </c>
      <c r="D6" s="328">
        <v>3</v>
      </c>
      <c r="E6" s="328">
        <v>2</v>
      </c>
      <c r="F6" s="328">
        <v>0</v>
      </c>
      <c r="G6" s="328">
        <v>0</v>
      </c>
      <c r="H6" s="431">
        <f>SUM(D6:G6)</f>
        <v>5</v>
      </c>
      <c r="J6" s="484" t="s">
        <v>345</v>
      </c>
      <c r="K6" s="331">
        <v>22446</v>
      </c>
      <c r="L6" s="331" t="s">
        <v>346</v>
      </c>
      <c r="M6" s="331" t="s">
        <v>347</v>
      </c>
      <c r="N6" s="332">
        <v>0.94117647058823495</v>
      </c>
      <c r="O6" s="332">
        <v>0.8</v>
      </c>
      <c r="P6" s="159"/>
      <c r="Q6" s="159"/>
      <c r="R6" s="432" t="str">
        <f t="shared" ref="R6:S47" si="0">+IF(COUNTA(N6)=0,"----",IF(COUNTA(P6)=0,"Sen Meta",IF(N6&gt;=P6,"SI","NON")))</f>
        <v>Sen Meta</v>
      </c>
      <c r="S6" s="432" t="str">
        <f t="shared" si="0"/>
        <v>Sen Meta</v>
      </c>
    </row>
    <row r="7" spans="1:19">
      <c r="J7" s="484"/>
      <c r="K7" s="331">
        <v>22447</v>
      </c>
      <c r="L7" s="331" t="s">
        <v>348</v>
      </c>
      <c r="M7" s="331" t="s">
        <v>347</v>
      </c>
      <c r="N7" s="332">
        <v>0.57894736842105299</v>
      </c>
      <c r="O7" s="332">
        <v>0.39285714285714302</v>
      </c>
      <c r="P7" s="159"/>
      <c r="Q7" s="159"/>
      <c r="R7" s="432" t="str">
        <f t="shared" si="0"/>
        <v>Sen Meta</v>
      </c>
      <c r="S7" s="432" t="str">
        <f t="shared" si="0"/>
        <v>Sen Meta</v>
      </c>
    </row>
    <row r="8" spans="1:19" ht="26.25" thickBot="1">
      <c r="J8" s="484"/>
      <c r="K8" s="331">
        <v>22448</v>
      </c>
      <c r="L8" s="331" t="s">
        <v>349</v>
      </c>
      <c r="M8" s="331" t="s">
        <v>347</v>
      </c>
      <c r="N8" s="332">
        <v>0.78947368421052599</v>
      </c>
      <c r="O8" s="332">
        <v>0.57692307692307698</v>
      </c>
      <c r="P8" s="159"/>
      <c r="Q8" s="159"/>
      <c r="R8" s="432" t="str">
        <f t="shared" si="0"/>
        <v>Sen Meta</v>
      </c>
      <c r="S8" s="432" t="str">
        <f t="shared" si="0"/>
        <v>Sen Meta</v>
      </c>
    </row>
    <row r="9" spans="1:19" ht="26.25" thickBot="1">
      <c r="C9" s="434" t="str">
        <f>+Centro!F4</f>
        <v>Curso 2023-2024</v>
      </c>
      <c r="J9" s="484"/>
      <c r="K9" s="331">
        <v>22449</v>
      </c>
      <c r="L9" s="331" t="s">
        <v>350</v>
      </c>
      <c r="M9" s="331" t="s">
        <v>347</v>
      </c>
      <c r="N9" s="332">
        <v>1</v>
      </c>
      <c r="O9" s="332">
        <v>0.72727272727272696</v>
      </c>
      <c r="P9" s="159"/>
      <c r="Q9" s="159"/>
      <c r="R9" s="432" t="str">
        <f t="shared" si="0"/>
        <v>Sen Meta</v>
      </c>
      <c r="S9" s="432" t="str">
        <f t="shared" si="0"/>
        <v>Sen Meta</v>
      </c>
    </row>
    <row r="10" spans="1:19">
      <c r="J10" s="484"/>
      <c r="K10" s="331">
        <v>22450</v>
      </c>
      <c r="L10" s="331" t="s">
        <v>351</v>
      </c>
      <c r="M10" s="331" t="s">
        <v>347</v>
      </c>
      <c r="N10" s="332">
        <v>0.84615384615384603</v>
      </c>
      <c r="O10" s="332">
        <v>0.55000000000000004</v>
      </c>
      <c r="P10" s="159"/>
      <c r="Q10" s="159"/>
      <c r="R10" s="432" t="str">
        <f t="shared" si="0"/>
        <v>Sen Meta</v>
      </c>
      <c r="S10" s="432" t="str">
        <f t="shared" si="0"/>
        <v>Sen Meta</v>
      </c>
    </row>
    <row r="11" spans="1:19">
      <c r="J11" s="484"/>
      <c r="K11" s="331">
        <v>22451</v>
      </c>
      <c r="L11" s="331" t="s">
        <v>352</v>
      </c>
      <c r="M11" s="331" t="s">
        <v>347</v>
      </c>
      <c r="N11" s="332">
        <v>0.82608695652173902</v>
      </c>
      <c r="O11" s="332">
        <v>0.55882352941176505</v>
      </c>
      <c r="P11" s="159"/>
      <c r="Q11" s="159"/>
      <c r="R11" s="432" t="str">
        <f t="shared" si="0"/>
        <v>Sen Meta</v>
      </c>
      <c r="S11" s="432" t="str">
        <f t="shared" si="0"/>
        <v>Sen Meta</v>
      </c>
    </row>
    <row r="12" spans="1:19" ht="25.5">
      <c r="J12" s="484"/>
      <c r="K12" s="331">
        <v>22452</v>
      </c>
      <c r="L12" s="331" t="s">
        <v>353</v>
      </c>
      <c r="M12" s="331" t="s">
        <v>347</v>
      </c>
      <c r="N12" s="332">
        <v>0.70588235294117696</v>
      </c>
      <c r="O12" s="332">
        <v>0.48</v>
      </c>
      <c r="P12" s="159"/>
      <c r="Q12" s="159"/>
      <c r="R12" s="432" t="str">
        <f t="shared" si="0"/>
        <v>Sen Meta</v>
      </c>
      <c r="S12" s="432" t="str">
        <f t="shared" si="0"/>
        <v>Sen Meta</v>
      </c>
    </row>
    <row r="13" spans="1:19">
      <c r="J13" s="484"/>
      <c r="K13" s="331">
        <v>22453</v>
      </c>
      <c r="L13" s="331" t="s">
        <v>354</v>
      </c>
      <c r="M13" s="331" t="s">
        <v>347</v>
      </c>
      <c r="N13" s="332">
        <v>1</v>
      </c>
      <c r="O13" s="332">
        <v>0.64705882352941202</v>
      </c>
      <c r="P13" s="159"/>
      <c r="Q13" s="159"/>
      <c r="R13" s="432" t="str">
        <f t="shared" si="0"/>
        <v>Sen Meta</v>
      </c>
      <c r="S13" s="432" t="str">
        <f t="shared" si="0"/>
        <v>Sen Meta</v>
      </c>
    </row>
    <row r="14" spans="1:19">
      <c r="J14" s="484"/>
      <c r="K14" s="331">
        <v>22454</v>
      </c>
      <c r="L14" s="331" t="s">
        <v>355</v>
      </c>
      <c r="M14" s="331" t="s">
        <v>347</v>
      </c>
      <c r="N14" s="332">
        <v>0.73684210526315796</v>
      </c>
      <c r="O14" s="332">
        <v>0.63636363636363602</v>
      </c>
      <c r="P14" s="159"/>
      <c r="Q14" s="159"/>
      <c r="R14" s="432" t="str">
        <f t="shared" si="0"/>
        <v>Sen Meta</v>
      </c>
      <c r="S14" s="432" t="str">
        <f t="shared" si="0"/>
        <v>Sen Meta</v>
      </c>
    </row>
    <row r="15" spans="1:19">
      <c r="J15" s="484"/>
      <c r="K15" s="331">
        <v>22455</v>
      </c>
      <c r="L15" s="331" t="s">
        <v>356</v>
      </c>
      <c r="M15" s="331" t="s">
        <v>347</v>
      </c>
      <c r="N15" s="332">
        <v>0.91666666666666696</v>
      </c>
      <c r="O15" s="332">
        <v>0.91666666666666696</v>
      </c>
      <c r="P15" s="159"/>
      <c r="Q15" s="159"/>
      <c r="R15" s="432" t="str">
        <f t="shared" si="0"/>
        <v>Sen Meta</v>
      </c>
      <c r="S15" s="432" t="str">
        <f t="shared" si="0"/>
        <v>Sen Meta</v>
      </c>
    </row>
    <row r="16" spans="1:19">
      <c r="J16" s="484"/>
      <c r="K16" s="331">
        <v>22456</v>
      </c>
      <c r="L16" s="331" t="s">
        <v>357</v>
      </c>
      <c r="M16" s="331" t="s">
        <v>347</v>
      </c>
      <c r="N16" s="332">
        <v>0.61111111111111105</v>
      </c>
      <c r="O16" s="332">
        <v>0.5</v>
      </c>
      <c r="P16" s="159"/>
      <c r="Q16" s="159"/>
      <c r="R16" s="432" t="str">
        <f t="shared" si="0"/>
        <v>Sen Meta</v>
      </c>
      <c r="S16" s="432" t="str">
        <f t="shared" si="0"/>
        <v>Sen Meta</v>
      </c>
    </row>
    <row r="17" spans="10:19">
      <c r="J17" s="484"/>
      <c r="K17" s="331">
        <v>22457</v>
      </c>
      <c r="L17" s="331" t="s">
        <v>358</v>
      </c>
      <c r="M17" s="331" t="s">
        <v>347</v>
      </c>
      <c r="N17" s="332">
        <v>0.85</v>
      </c>
      <c r="O17" s="332">
        <v>0.70833333333333304</v>
      </c>
      <c r="P17" s="159"/>
      <c r="Q17" s="159"/>
      <c r="R17" s="432" t="str">
        <f t="shared" si="0"/>
        <v>Sen Meta</v>
      </c>
      <c r="S17" s="432" t="str">
        <f t="shared" si="0"/>
        <v>Sen Meta</v>
      </c>
    </row>
    <row r="18" spans="10:19">
      <c r="J18" s="484"/>
      <c r="K18" s="331">
        <v>22458</v>
      </c>
      <c r="L18" s="331" t="s">
        <v>359</v>
      </c>
      <c r="M18" s="331" t="s">
        <v>347</v>
      </c>
      <c r="N18" s="332">
        <v>0.62962962962962998</v>
      </c>
      <c r="O18" s="332">
        <v>0.53125</v>
      </c>
      <c r="P18" s="159"/>
      <c r="Q18" s="159"/>
      <c r="R18" s="432" t="str">
        <f t="shared" si="0"/>
        <v>Sen Meta</v>
      </c>
      <c r="S18" s="432" t="str">
        <f t="shared" si="0"/>
        <v>Sen Meta</v>
      </c>
    </row>
    <row r="19" spans="10:19">
      <c r="J19" s="484"/>
      <c r="K19" s="331">
        <v>22459</v>
      </c>
      <c r="L19" s="331" t="s">
        <v>360</v>
      </c>
      <c r="M19" s="331" t="s">
        <v>347</v>
      </c>
      <c r="N19" s="332">
        <v>1</v>
      </c>
      <c r="O19" s="332">
        <v>0.95</v>
      </c>
      <c r="P19" s="159"/>
      <c r="Q19" s="159"/>
      <c r="R19" s="432" t="str">
        <f t="shared" si="0"/>
        <v>Sen Meta</v>
      </c>
      <c r="S19" s="432" t="str">
        <f t="shared" si="0"/>
        <v>Sen Meta</v>
      </c>
    </row>
    <row r="20" spans="10:19">
      <c r="J20" s="484"/>
      <c r="K20" s="331">
        <v>22460</v>
      </c>
      <c r="L20" s="331" t="s">
        <v>361</v>
      </c>
      <c r="M20" s="331" t="s">
        <v>347</v>
      </c>
      <c r="N20" s="332">
        <v>0.92857142857142905</v>
      </c>
      <c r="O20" s="332">
        <v>0.92857142857142905</v>
      </c>
      <c r="P20" s="159"/>
      <c r="Q20" s="159"/>
      <c r="R20" s="432" t="str">
        <f t="shared" si="0"/>
        <v>Sen Meta</v>
      </c>
      <c r="S20" s="432" t="str">
        <f t="shared" si="0"/>
        <v>Sen Meta</v>
      </c>
    </row>
    <row r="21" spans="10:19" ht="25.5">
      <c r="J21" s="484"/>
      <c r="K21" s="331">
        <v>22461</v>
      </c>
      <c r="L21" s="331" t="s">
        <v>362</v>
      </c>
      <c r="M21" s="331" t="s">
        <v>347</v>
      </c>
      <c r="N21" s="332">
        <v>1</v>
      </c>
      <c r="O21" s="332">
        <v>0.89473684210526305</v>
      </c>
      <c r="P21" s="159"/>
      <c r="Q21" s="159"/>
      <c r="R21" s="432" t="str">
        <f t="shared" si="0"/>
        <v>Sen Meta</v>
      </c>
      <c r="S21" s="432" t="str">
        <f t="shared" si="0"/>
        <v>Sen Meta</v>
      </c>
    </row>
    <row r="22" spans="10:19">
      <c r="J22" s="484"/>
      <c r="K22" s="331">
        <v>22462</v>
      </c>
      <c r="L22" s="331" t="s">
        <v>363</v>
      </c>
      <c r="M22" s="331" t="s">
        <v>347</v>
      </c>
      <c r="N22" s="332">
        <v>0.72727272727272696</v>
      </c>
      <c r="O22" s="332">
        <v>0.5</v>
      </c>
      <c r="P22" s="159"/>
      <c r="Q22" s="159"/>
      <c r="R22" s="432" t="str">
        <f t="shared" si="0"/>
        <v>Sen Meta</v>
      </c>
      <c r="S22" s="432" t="str">
        <f t="shared" si="0"/>
        <v>Sen Meta</v>
      </c>
    </row>
    <row r="23" spans="10:19">
      <c r="J23" s="484"/>
      <c r="K23" s="331">
        <v>22463</v>
      </c>
      <c r="L23" s="331" t="s">
        <v>364</v>
      </c>
      <c r="M23" s="331" t="s">
        <v>347</v>
      </c>
      <c r="N23" s="332">
        <v>0.85714285714285698</v>
      </c>
      <c r="O23" s="332">
        <v>0.69230769230769196</v>
      </c>
      <c r="P23" s="159"/>
      <c r="Q23" s="159"/>
      <c r="R23" s="432" t="str">
        <f t="shared" si="0"/>
        <v>Sen Meta</v>
      </c>
      <c r="S23" s="432" t="str">
        <f t="shared" si="0"/>
        <v>Sen Meta</v>
      </c>
    </row>
    <row r="24" spans="10:19">
      <c r="J24" s="484"/>
      <c r="K24" s="331">
        <v>22464</v>
      </c>
      <c r="L24" s="331" t="s">
        <v>365</v>
      </c>
      <c r="M24" s="331" t="s">
        <v>347</v>
      </c>
      <c r="N24" s="332">
        <v>0.6875</v>
      </c>
      <c r="O24" s="332">
        <v>0.61111111111111105</v>
      </c>
      <c r="P24" s="159"/>
      <c r="Q24" s="159"/>
      <c r="R24" s="432" t="str">
        <f t="shared" si="0"/>
        <v>Sen Meta</v>
      </c>
      <c r="S24" s="432" t="str">
        <f t="shared" si="0"/>
        <v>Sen Meta</v>
      </c>
    </row>
    <row r="25" spans="10:19">
      <c r="J25" s="484"/>
      <c r="K25" s="331">
        <v>22465</v>
      </c>
      <c r="L25" s="331" t="s">
        <v>366</v>
      </c>
      <c r="M25" s="331" t="s">
        <v>347</v>
      </c>
      <c r="N25" s="332">
        <v>0.9375</v>
      </c>
      <c r="O25" s="332">
        <v>0.78947368421052599</v>
      </c>
      <c r="P25" s="159"/>
      <c r="Q25" s="159"/>
      <c r="R25" s="432" t="str">
        <f t="shared" si="0"/>
        <v>Sen Meta</v>
      </c>
      <c r="S25" s="432" t="str">
        <f t="shared" si="0"/>
        <v>Sen Meta</v>
      </c>
    </row>
    <row r="26" spans="10:19">
      <c r="J26" s="484"/>
      <c r="K26" s="331">
        <v>22466</v>
      </c>
      <c r="L26" s="331" t="s">
        <v>367</v>
      </c>
      <c r="M26" s="331" t="s">
        <v>347</v>
      </c>
      <c r="N26" s="332">
        <v>0.9375</v>
      </c>
      <c r="O26" s="332">
        <v>0.78947368421052599</v>
      </c>
      <c r="P26" s="159"/>
      <c r="Q26" s="159"/>
      <c r="R26" s="432" t="str">
        <f t="shared" si="0"/>
        <v>Sen Meta</v>
      </c>
      <c r="S26" s="432" t="str">
        <f t="shared" si="0"/>
        <v>Sen Meta</v>
      </c>
    </row>
    <row r="27" spans="10:19">
      <c r="J27" s="484"/>
      <c r="K27" s="331">
        <v>22467</v>
      </c>
      <c r="L27" s="331" t="s">
        <v>368</v>
      </c>
      <c r="M27" s="331" t="s">
        <v>347</v>
      </c>
      <c r="N27" s="332">
        <v>1</v>
      </c>
      <c r="O27" s="332">
        <v>0.93333333333333302</v>
      </c>
      <c r="P27" s="159"/>
      <c r="Q27" s="159"/>
      <c r="R27" s="432" t="str">
        <f t="shared" si="0"/>
        <v>Sen Meta</v>
      </c>
      <c r="S27" s="432" t="str">
        <f t="shared" si="0"/>
        <v>Sen Meta</v>
      </c>
    </row>
    <row r="28" spans="10:19">
      <c r="J28" s="484"/>
      <c r="K28" s="331">
        <v>22468</v>
      </c>
      <c r="L28" s="331" t="s">
        <v>369</v>
      </c>
      <c r="M28" s="331" t="s">
        <v>347</v>
      </c>
      <c r="N28" s="332">
        <v>1</v>
      </c>
      <c r="O28" s="332">
        <v>0.9375</v>
      </c>
      <c r="P28" s="159"/>
      <c r="Q28" s="159"/>
      <c r="R28" s="432" t="str">
        <f t="shared" si="0"/>
        <v>Sen Meta</v>
      </c>
      <c r="S28" s="432" t="str">
        <f t="shared" si="0"/>
        <v>Sen Meta</v>
      </c>
    </row>
    <row r="29" spans="10:19">
      <c r="J29" s="484"/>
      <c r="K29" s="331">
        <v>22469</v>
      </c>
      <c r="L29" s="331" t="s">
        <v>370</v>
      </c>
      <c r="M29" s="331" t="s">
        <v>347</v>
      </c>
      <c r="N29" s="332">
        <v>0.9375</v>
      </c>
      <c r="O29" s="332">
        <v>0.88235294117647101</v>
      </c>
      <c r="P29" s="159"/>
      <c r="Q29" s="159"/>
      <c r="R29" s="432" t="str">
        <f t="shared" si="0"/>
        <v>Sen Meta</v>
      </c>
      <c r="S29" s="432" t="str">
        <f t="shared" si="0"/>
        <v>Sen Meta</v>
      </c>
    </row>
    <row r="30" spans="10:19">
      <c r="J30" s="484"/>
      <c r="K30" s="331">
        <v>22470</v>
      </c>
      <c r="L30" s="331" t="s">
        <v>371</v>
      </c>
      <c r="M30" s="331" t="s">
        <v>347</v>
      </c>
      <c r="N30" s="332">
        <v>1</v>
      </c>
      <c r="O30" s="332">
        <v>0.83333333333333304</v>
      </c>
      <c r="P30" s="159"/>
      <c r="Q30" s="159"/>
      <c r="R30" s="432" t="str">
        <f t="shared" si="0"/>
        <v>Sen Meta</v>
      </c>
      <c r="S30" s="432" t="str">
        <f t="shared" si="0"/>
        <v>Sen Meta</v>
      </c>
    </row>
    <row r="31" spans="10:19">
      <c r="J31" s="484"/>
      <c r="K31" s="331">
        <v>22471</v>
      </c>
      <c r="L31" s="331" t="s">
        <v>372</v>
      </c>
      <c r="M31" s="331" t="s">
        <v>347</v>
      </c>
      <c r="N31" s="332">
        <v>0.85714285714285698</v>
      </c>
      <c r="O31" s="332">
        <v>0.85714285714285698</v>
      </c>
      <c r="P31" s="159"/>
      <c r="Q31" s="159"/>
      <c r="R31" s="432" t="str">
        <f t="shared" si="0"/>
        <v>Sen Meta</v>
      </c>
      <c r="S31" s="432" t="str">
        <f t="shared" si="0"/>
        <v>Sen Meta</v>
      </c>
    </row>
    <row r="32" spans="10:19">
      <c r="J32" s="484"/>
      <c r="K32" s="331">
        <v>22472</v>
      </c>
      <c r="L32" s="331" t="s">
        <v>373</v>
      </c>
      <c r="M32" s="331" t="s">
        <v>347</v>
      </c>
      <c r="N32" s="332">
        <v>1</v>
      </c>
      <c r="O32" s="332">
        <v>0.70588235294117696</v>
      </c>
      <c r="P32" s="159"/>
      <c r="Q32" s="159"/>
      <c r="R32" s="432" t="str">
        <f t="shared" si="0"/>
        <v>Sen Meta</v>
      </c>
      <c r="S32" s="432" t="str">
        <f t="shared" si="0"/>
        <v>Sen Meta</v>
      </c>
    </row>
    <row r="33" spans="10:19">
      <c r="J33" s="484"/>
      <c r="K33" s="331">
        <v>22473</v>
      </c>
      <c r="L33" s="331" t="s">
        <v>374</v>
      </c>
      <c r="M33" s="331" t="s">
        <v>347</v>
      </c>
      <c r="N33" s="332">
        <v>1</v>
      </c>
      <c r="O33" s="332">
        <v>0.75</v>
      </c>
      <c r="P33" s="159"/>
      <c r="Q33" s="159"/>
      <c r="R33" s="432" t="str">
        <f t="shared" si="0"/>
        <v>Sen Meta</v>
      </c>
      <c r="S33" s="432" t="str">
        <f t="shared" si="0"/>
        <v>Sen Meta</v>
      </c>
    </row>
    <row r="34" spans="10:19">
      <c r="J34" s="484"/>
      <c r="K34" s="331">
        <v>22474</v>
      </c>
      <c r="L34" s="331" t="s">
        <v>375</v>
      </c>
      <c r="M34" s="331" t="s">
        <v>347</v>
      </c>
      <c r="N34" s="332">
        <v>1</v>
      </c>
      <c r="O34" s="332">
        <v>0.72727272727272696</v>
      </c>
      <c r="P34" s="159"/>
      <c r="Q34" s="159"/>
      <c r="R34" s="432" t="str">
        <f t="shared" si="0"/>
        <v>Sen Meta</v>
      </c>
      <c r="S34" s="432" t="str">
        <f t="shared" si="0"/>
        <v>Sen Meta</v>
      </c>
    </row>
    <row r="35" spans="10:19">
      <c r="J35" s="484"/>
      <c r="K35" s="331">
        <v>22476</v>
      </c>
      <c r="L35" s="331" t="s">
        <v>376</v>
      </c>
      <c r="M35" s="331" t="s">
        <v>347</v>
      </c>
      <c r="N35" s="332">
        <v>0.85714285714285698</v>
      </c>
      <c r="O35" s="332">
        <v>0.8</v>
      </c>
      <c r="P35" s="159"/>
      <c r="Q35" s="159"/>
      <c r="R35" s="432" t="str">
        <f t="shared" si="0"/>
        <v>Sen Meta</v>
      </c>
      <c r="S35" s="432" t="str">
        <f t="shared" si="0"/>
        <v>Sen Meta</v>
      </c>
    </row>
    <row r="36" spans="10:19" ht="25.5">
      <c r="J36" s="484"/>
      <c r="K36" s="331">
        <v>22477</v>
      </c>
      <c r="L36" s="331" t="s">
        <v>377</v>
      </c>
      <c r="M36" s="331" t="s">
        <v>347</v>
      </c>
      <c r="N36" s="332">
        <v>1</v>
      </c>
      <c r="O36" s="332">
        <v>0.8</v>
      </c>
      <c r="P36" s="159"/>
      <c r="Q36" s="159"/>
      <c r="R36" s="432" t="str">
        <f t="shared" si="0"/>
        <v>Sen Meta</v>
      </c>
      <c r="S36" s="432" t="str">
        <f t="shared" si="0"/>
        <v>Sen Meta</v>
      </c>
    </row>
    <row r="37" spans="10:19">
      <c r="J37" s="484"/>
      <c r="K37" s="331">
        <v>22478</v>
      </c>
      <c r="L37" s="331" t="s">
        <v>378</v>
      </c>
      <c r="M37" s="331" t="s">
        <v>347</v>
      </c>
      <c r="N37" s="332">
        <v>0.875</v>
      </c>
      <c r="O37" s="332">
        <v>0.875</v>
      </c>
      <c r="P37" s="159"/>
      <c r="Q37" s="159"/>
      <c r="R37" s="432" t="str">
        <f t="shared" si="0"/>
        <v>Sen Meta</v>
      </c>
      <c r="S37" s="432" t="str">
        <f t="shared" si="0"/>
        <v>Sen Meta</v>
      </c>
    </row>
    <row r="38" spans="10:19">
      <c r="J38" s="484"/>
      <c r="K38" s="331">
        <v>22479</v>
      </c>
      <c r="L38" s="331" t="s">
        <v>379</v>
      </c>
      <c r="M38" s="331" t="s">
        <v>347</v>
      </c>
      <c r="N38" s="332">
        <v>1</v>
      </c>
      <c r="O38" s="332">
        <v>0.71428571428571397</v>
      </c>
      <c r="P38" s="159"/>
      <c r="Q38" s="159"/>
      <c r="R38" s="432" t="str">
        <f t="shared" si="0"/>
        <v>Sen Meta</v>
      </c>
      <c r="S38" s="432" t="str">
        <f t="shared" si="0"/>
        <v>Sen Meta</v>
      </c>
    </row>
    <row r="39" spans="10:19">
      <c r="J39" s="484"/>
      <c r="K39" s="331">
        <v>22480</v>
      </c>
      <c r="L39" s="331" t="s">
        <v>380</v>
      </c>
      <c r="M39" s="331" t="s">
        <v>347</v>
      </c>
      <c r="N39" s="332">
        <v>1</v>
      </c>
      <c r="O39" s="332">
        <v>0.84615384615384603</v>
      </c>
      <c r="P39" s="159"/>
      <c r="Q39" s="159"/>
      <c r="R39" s="432" t="str">
        <f t="shared" si="0"/>
        <v>Sen Meta</v>
      </c>
      <c r="S39" s="432" t="str">
        <f t="shared" si="0"/>
        <v>Sen Meta</v>
      </c>
    </row>
    <row r="40" spans="10:19" ht="25.5">
      <c r="J40" s="484"/>
      <c r="K40" s="331">
        <v>22481</v>
      </c>
      <c r="L40" s="331" t="s">
        <v>381</v>
      </c>
      <c r="M40" s="331" t="s">
        <v>347</v>
      </c>
      <c r="N40" s="332">
        <v>1</v>
      </c>
      <c r="O40" s="332">
        <v>0.6</v>
      </c>
      <c r="P40" s="159"/>
      <c r="Q40" s="159"/>
      <c r="R40" s="432" t="str">
        <f t="shared" si="0"/>
        <v>Sen Meta</v>
      </c>
      <c r="S40" s="432" t="str">
        <f t="shared" si="0"/>
        <v>Sen Meta</v>
      </c>
    </row>
    <row r="41" spans="10:19" ht="25.5">
      <c r="J41" s="484"/>
      <c r="K41" s="331">
        <v>22482</v>
      </c>
      <c r="L41" s="331" t="s">
        <v>382</v>
      </c>
      <c r="M41" s="331" t="s">
        <v>347</v>
      </c>
      <c r="N41" s="332">
        <v>1</v>
      </c>
      <c r="O41" s="332">
        <v>1</v>
      </c>
      <c r="P41" s="159"/>
      <c r="Q41" s="159"/>
      <c r="R41" s="432" t="str">
        <f t="shared" si="0"/>
        <v>Sen Meta</v>
      </c>
      <c r="S41" s="432" t="str">
        <f t="shared" si="0"/>
        <v>Sen Meta</v>
      </c>
    </row>
    <row r="42" spans="10:19" ht="25.5">
      <c r="J42" s="484"/>
      <c r="K42" s="331">
        <v>22485</v>
      </c>
      <c r="L42" s="331" t="s">
        <v>383</v>
      </c>
      <c r="M42" s="331" t="s">
        <v>347</v>
      </c>
      <c r="N42" s="332">
        <v>1</v>
      </c>
      <c r="O42" s="332">
        <v>1</v>
      </c>
      <c r="P42" s="159"/>
      <c r="Q42" s="159"/>
      <c r="R42" s="432" t="str">
        <f t="shared" si="0"/>
        <v>Sen Meta</v>
      </c>
      <c r="S42" s="432" t="str">
        <f t="shared" si="0"/>
        <v>Sen Meta</v>
      </c>
    </row>
    <row r="43" spans="10:19" ht="25.5">
      <c r="J43" s="484"/>
      <c r="K43" s="331">
        <v>22486</v>
      </c>
      <c r="L43" s="331" t="s">
        <v>384</v>
      </c>
      <c r="M43" s="331" t="s">
        <v>347</v>
      </c>
      <c r="N43" s="332">
        <v>1</v>
      </c>
      <c r="O43" s="332">
        <v>0.90909090909090895</v>
      </c>
      <c r="P43" s="159"/>
      <c r="Q43" s="159"/>
      <c r="R43" s="432" t="str">
        <f t="shared" si="0"/>
        <v>Sen Meta</v>
      </c>
      <c r="S43" s="432" t="str">
        <f t="shared" si="0"/>
        <v>Sen Meta</v>
      </c>
    </row>
    <row r="44" spans="10:19">
      <c r="J44" s="484"/>
      <c r="K44" s="331">
        <v>22487</v>
      </c>
      <c r="L44" s="331" t="s">
        <v>385</v>
      </c>
      <c r="M44" s="331" t="s">
        <v>347</v>
      </c>
      <c r="N44" s="332">
        <v>0.8</v>
      </c>
      <c r="O44" s="332">
        <v>0.72727272727272696</v>
      </c>
      <c r="P44" s="159"/>
      <c r="Q44" s="159"/>
      <c r="R44" s="432" t="str">
        <f t="shared" si="0"/>
        <v>Sen Meta</v>
      </c>
      <c r="S44" s="432" t="str">
        <f t="shared" si="0"/>
        <v>Sen Meta</v>
      </c>
    </row>
    <row r="45" spans="10:19" ht="38.25">
      <c r="J45" s="484"/>
      <c r="K45" s="331">
        <v>22489</v>
      </c>
      <c r="L45" s="331" t="s">
        <v>386</v>
      </c>
      <c r="M45" s="331" t="s">
        <v>347</v>
      </c>
      <c r="N45" s="332">
        <v>1</v>
      </c>
      <c r="O45" s="332">
        <v>0.5</v>
      </c>
      <c r="P45" s="159"/>
      <c r="Q45" s="159"/>
      <c r="R45" s="432" t="str">
        <f t="shared" si="0"/>
        <v>Sen Meta</v>
      </c>
      <c r="S45" s="432" t="str">
        <f t="shared" si="0"/>
        <v>Sen Meta</v>
      </c>
    </row>
    <row r="46" spans="10:19" ht="25.5">
      <c r="J46" s="484"/>
      <c r="K46" s="331">
        <v>22491</v>
      </c>
      <c r="L46" s="331" t="s">
        <v>387</v>
      </c>
      <c r="M46" s="331" t="s">
        <v>347</v>
      </c>
      <c r="N46" s="332">
        <v>1</v>
      </c>
      <c r="O46" s="332">
        <v>0.5</v>
      </c>
      <c r="P46" s="159"/>
      <c r="Q46" s="159"/>
      <c r="R46" s="432" t="str">
        <f t="shared" si="0"/>
        <v>Sen Meta</v>
      </c>
      <c r="S46" s="432" t="str">
        <f t="shared" si="0"/>
        <v>Sen Meta</v>
      </c>
    </row>
    <row r="47" spans="10:19">
      <c r="J47" s="484"/>
      <c r="K47" s="331">
        <v>22492</v>
      </c>
      <c r="L47" s="331" t="s">
        <v>388</v>
      </c>
      <c r="M47" s="331" t="s">
        <v>347</v>
      </c>
      <c r="N47" s="332">
        <v>1</v>
      </c>
      <c r="O47" s="332">
        <v>0.58333333333333304</v>
      </c>
      <c r="P47" s="159"/>
      <c r="Q47" s="159"/>
      <c r="R47" s="432" t="str">
        <f t="shared" si="0"/>
        <v>Sen Meta</v>
      </c>
      <c r="S47" s="432" t="str">
        <f t="shared" si="0"/>
        <v>Sen Meta</v>
      </c>
    </row>
  </sheetData>
  <mergeCells count="13">
    <mergeCell ref="D2:H2"/>
    <mergeCell ref="P4:P5"/>
    <mergeCell ref="Q4:Q5"/>
    <mergeCell ref="M2:O2"/>
    <mergeCell ref="P2:S2"/>
    <mergeCell ref="M4:M5"/>
    <mergeCell ref="N4:N5"/>
    <mergeCell ref="O4:O5"/>
    <mergeCell ref="J6:J47"/>
    <mergeCell ref="B4:C5"/>
    <mergeCell ref="J4:L5"/>
    <mergeCell ref="R4:R5"/>
    <mergeCell ref="S4:S5"/>
  </mergeCells>
  <hyperlinks>
    <hyperlink ref="P2" r:id="rId1" xr:uid="{00000000-0004-0000-0300-000000000000}"/>
  </hyperlink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51"/>
  <sheetViews>
    <sheetView topLeftCell="C1" zoomScaleNormal="100" workbookViewId="0">
      <selection activeCell="F9" sqref="E9:F9"/>
    </sheetView>
  </sheetViews>
  <sheetFormatPr baseColWidth="10" defaultColWidth="11.42578125" defaultRowHeight="15"/>
  <cols>
    <col min="1" max="1" width="5.7109375" style="1" customWidth="1"/>
    <col min="2" max="2" width="11.85546875" style="1" customWidth="1"/>
    <col min="3" max="3" width="26.7109375" style="1" customWidth="1"/>
    <col min="4" max="8" width="6.7109375" style="1" customWidth="1"/>
    <col min="9" max="9" width="6.28515625" style="1" customWidth="1"/>
    <col min="10" max="11" width="14" style="1" customWidth="1"/>
    <col min="12" max="12" width="28.42578125" style="1" customWidth="1"/>
    <col min="13" max="13" width="11.42578125" style="1" customWidth="1"/>
    <col min="14" max="14" width="9.7109375" style="1" customWidth="1"/>
    <col min="15" max="15" width="13.140625" style="1" customWidth="1"/>
    <col min="16" max="16" width="11.28515625" style="1" customWidth="1"/>
    <col min="17" max="17" width="13.7109375" style="1" customWidth="1"/>
    <col min="18" max="18" width="14" style="24" customWidth="1"/>
    <col min="19" max="19" width="15.42578125" style="1" customWidth="1"/>
    <col min="20" max="16384" width="11.42578125" style="1"/>
  </cols>
  <sheetData>
    <row r="1" spans="1:19">
      <c r="A1" s="429"/>
    </row>
    <row r="2" spans="1:19" s="150" customFormat="1" ht="30" customHeight="1" thickBot="1">
      <c r="B2" s="144" t="s">
        <v>182</v>
      </c>
      <c r="C2" s="149" t="s">
        <v>151</v>
      </c>
      <c r="D2" s="495" t="s">
        <v>7</v>
      </c>
      <c r="E2" s="495"/>
      <c r="F2" s="495"/>
      <c r="G2" s="495"/>
      <c r="H2" s="496"/>
      <c r="I2" s="148"/>
      <c r="J2" s="151" t="s">
        <v>230</v>
      </c>
      <c r="K2" s="329"/>
      <c r="L2" s="152" t="s">
        <v>252</v>
      </c>
      <c r="M2" s="499" t="s">
        <v>156</v>
      </c>
      <c r="N2" s="499"/>
      <c r="O2" s="500"/>
      <c r="P2" s="501" t="s">
        <v>250</v>
      </c>
      <c r="Q2" s="501"/>
      <c r="R2" s="501"/>
      <c r="S2" s="501"/>
    </row>
    <row r="3" spans="1:19" ht="15.75" thickBot="1">
      <c r="C3" s="434" t="str">
        <f>+Centro!J4</f>
        <v>Curso 2024-2025</v>
      </c>
      <c r="R3" s="433">
        <f>IFERROR(+COUNTIF(R6:R52,"SI")/(COUNTIF(R6:R52,"SI")+COUNTIF(R6:R52,"Non")),0)</f>
        <v>1</v>
      </c>
      <c r="S3" s="433">
        <f>IFERROR(+COUNTIF(S6:S52,"SI")/(COUNTIF(S6:S52,"SI")+COUNTIF(S6:S52,"Non")),0)</f>
        <v>0.95238095238095233</v>
      </c>
    </row>
    <row r="4" spans="1:19" ht="15" customHeight="1">
      <c r="B4" s="485" t="s">
        <v>224</v>
      </c>
      <c r="C4" s="486"/>
      <c r="D4" s="339" t="s">
        <v>225</v>
      </c>
      <c r="E4" s="339" t="s">
        <v>226</v>
      </c>
      <c r="F4" s="339" t="s">
        <v>227</v>
      </c>
      <c r="G4" s="430" t="s">
        <v>228</v>
      </c>
      <c r="H4" s="340" t="s">
        <v>470</v>
      </c>
      <c r="J4" s="485" t="s">
        <v>157</v>
      </c>
      <c r="K4" s="489"/>
      <c r="L4" s="486"/>
      <c r="M4" s="502" t="s">
        <v>389</v>
      </c>
      <c r="N4" s="491" t="s">
        <v>88</v>
      </c>
      <c r="O4" s="493" t="s">
        <v>229</v>
      </c>
      <c r="P4" s="497" t="s">
        <v>246</v>
      </c>
      <c r="Q4" s="497" t="s">
        <v>247</v>
      </c>
      <c r="R4" s="491" t="s">
        <v>248</v>
      </c>
      <c r="S4" s="493" t="s">
        <v>249</v>
      </c>
    </row>
    <row r="5" spans="1:19" ht="15" customHeight="1">
      <c r="B5" s="487"/>
      <c r="C5" s="488"/>
      <c r="D5" s="141" t="s">
        <v>159</v>
      </c>
      <c r="E5" s="141" t="s">
        <v>159</v>
      </c>
      <c r="F5" s="141" t="s">
        <v>159</v>
      </c>
      <c r="G5" s="141" t="s">
        <v>159</v>
      </c>
      <c r="H5" s="341" t="s">
        <v>159</v>
      </c>
      <c r="J5" s="487"/>
      <c r="K5" s="490"/>
      <c r="L5" s="488"/>
      <c r="M5" s="492"/>
      <c r="N5" s="492"/>
      <c r="O5" s="494"/>
      <c r="P5" s="498"/>
      <c r="Q5" s="498"/>
      <c r="R5" s="492"/>
      <c r="S5" s="494"/>
    </row>
    <row r="6" spans="1:19" ht="45" customHeight="1">
      <c r="B6" s="142" t="s">
        <v>242</v>
      </c>
      <c r="C6" s="143" t="s">
        <v>241</v>
      </c>
      <c r="D6" s="328">
        <v>3</v>
      </c>
      <c r="E6" s="328">
        <v>2</v>
      </c>
      <c r="F6" s="328">
        <v>0</v>
      </c>
      <c r="G6" s="328">
        <v>0</v>
      </c>
      <c r="H6" s="431">
        <f>SUM(D6:G6)</f>
        <v>5</v>
      </c>
      <c r="J6" s="484" t="s">
        <v>345</v>
      </c>
      <c r="K6" s="331">
        <v>22446</v>
      </c>
      <c r="L6" s="331" t="s">
        <v>346</v>
      </c>
      <c r="M6" s="461" t="s">
        <v>491</v>
      </c>
      <c r="N6" s="332">
        <v>0.86666666666666703</v>
      </c>
      <c r="O6" s="332">
        <v>0.61904761904761896</v>
      </c>
      <c r="P6" s="464">
        <v>0.5</v>
      </c>
      <c r="Q6" s="464">
        <v>0.5</v>
      </c>
      <c r="R6" s="432" t="str">
        <f t="shared" ref="R6:S49" si="0">+IF(COUNTA(N6)=0,"----",IF(COUNTA(P6)=0,"Sen Meta",IF(N6&gt;=P6,"SI","NON")))</f>
        <v>SI</v>
      </c>
      <c r="S6" s="432" t="str">
        <f t="shared" si="0"/>
        <v>SI</v>
      </c>
    </row>
    <row r="7" spans="1:19">
      <c r="J7" s="484"/>
      <c r="K7" s="331">
        <v>22447</v>
      </c>
      <c r="L7" s="331" t="s">
        <v>348</v>
      </c>
      <c r="M7" s="461" t="s">
        <v>491</v>
      </c>
      <c r="N7" s="332">
        <v>0.72727272727272696</v>
      </c>
      <c r="O7" s="332">
        <v>0.57142857142857095</v>
      </c>
      <c r="P7" s="464">
        <v>0.5</v>
      </c>
      <c r="Q7" s="464">
        <v>0.5</v>
      </c>
      <c r="R7" s="432" t="str">
        <f t="shared" si="0"/>
        <v>SI</v>
      </c>
      <c r="S7" s="432" t="str">
        <f t="shared" si="0"/>
        <v>SI</v>
      </c>
    </row>
    <row r="8" spans="1:19" ht="25.5">
      <c r="J8" s="484"/>
      <c r="K8" s="331">
        <v>22448</v>
      </c>
      <c r="L8" s="331" t="s">
        <v>349</v>
      </c>
      <c r="M8" s="461" t="s">
        <v>491</v>
      </c>
      <c r="N8" s="332">
        <v>0.70588235294117696</v>
      </c>
      <c r="O8" s="332">
        <v>0.52173913043478304</v>
      </c>
      <c r="P8" s="464">
        <v>0.5</v>
      </c>
      <c r="Q8" s="464">
        <v>0.5</v>
      </c>
      <c r="R8" s="432" t="str">
        <f t="shared" si="0"/>
        <v>SI</v>
      </c>
      <c r="S8" s="432" t="str">
        <f t="shared" si="0"/>
        <v>SI</v>
      </c>
    </row>
    <row r="9" spans="1:19" ht="25.5">
      <c r="J9" s="484"/>
      <c r="K9" s="331">
        <v>22449</v>
      </c>
      <c r="L9" s="331" t="s">
        <v>350</v>
      </c>
      <c r="M9" s="461" t="s">
        <v>491</v>
      </c>
      <c r="N9" s="332">
        <v>1</v>
      </c>
      <c r="O9" s="332">
        <v>1</v>
      </c>
      <c r="P9" s="464">
        <v>0.5</v>
      </c>
      <c r="Q9" s="464">
        <v>0.5</v>
      </c>
      <c r="R9" s="432" t="str">
        <f t="shared" si="0"/>
        <v>SI</v>
      </c>
      <c r="S9" s="432" t="str">
        <f t="shared" si="0"/>
        <v>SI</v>
      </c>
    </row>
    <row r="10" spans="1:19">
      <c r="J10" s="484"/>
      <c r="K10" s="331">
        <v>22450</v>
      </c>
      <c r="L10" s="331" t="s">
        <v>351</v>
      </c>
      <c r="M10" s="461" t="s">
        <v>491</v>
      </c>
      <c r="N10" s="332">
        <v>0.8</v>
      </c>
      <c r="O10" s="332">
        <v>0.5</v>
      </c>
      <c r="P10" s="464">
        <v>0.5</v>
      </c>
      <c r="Q10" s="464">
        <v>0.5</v>
      </c>
      <c r="R10" s="432" t="str">
        <f t="shared" si="0"/>
        <v>SI</v>
      </c>
      <c r="S10" s="432" t="str">
        <f t="shared" si="0"/>
        <v>SI</v>
      </c>
    </row>
    <row r="11" spans="1:19">
      <c r="J11" s="484"/>
      <c r="K11" s="331">
        <v>22451</v>
      </c>
      <c r="L11" s="331" t="s">
        <v>352</v>
      </c>
      <c r="M11" s="461" t="s">
        <v>491</v>
      </c>
      <c r="N11" s="332">
        <v>0.80952380952380998</v>
      </c>
      <c r="O11" s="332">
        <v>0.53125</v>
      </c>
      <c r="P11" s="464">
        <v>0.5</v>
      </c>
      <c r="Q11" s="464">
        <v>0.5</v>
      </c>
      <c r="R11" s="432" t="str">
        <f t="shared" si="0"/>
        <v>SI</v>
      </c>
      <c r="S11" s="432" t="str">
        <f t="shared" si="0"/>
        <v>SI</v>
      </c>
    </row>
    <row r="12" spans="1:19" ht="25.5">
      <c r="J12" s="484"/>
      <c r="K12" s="331">
        <v>22452</v>
      </c>
      <c r="L12" s="331" t="s">
        <v>353</v>
      </c>
      <c r="M12" s="461" t="s">
        <v>491</v>
      </c>
      <c r="N12" s="332">
        <v>0.70588235294117696</v>
      </c>
      <c r="O12" s="465">
        <v>0.42857142857142899</v>
      </c>
      <c r="P12" s="464">
        <v>0.5</v>
      </c>
      <c r="Q12" s="464">
        <v>0.5</v>
      </c>
      <c r="R12" s="432" t="str">
        <f t="shared" si="0"/>
        <v>SI</v>
      </c>
      <c r="S12" s="432" t="str">
        <f t="shared" si="0"/>
        <v>NON</v>
      </c>
    </row>
    <row r="13" spans="1:19">
      <c r="J13" s="484"/>
      <c r="K13" s="331">
        <v>22453</v>
      </c>
      <c r="L13" s="331" t="s">
        <v>354</v>
      </c>
      <c r="M13" s="461" t="s">
        <v>491</v>
      </c>
      <c r="N13" s="332">
        <v>0.69230769230769196</v>
      </c>
      <c r="O13" s="465">
        <v>0.45</v>
      </c>
      <c r="P13" s="464">
        <v>0.5</v>
      </c>
      <c r="Q13" s="464">
        <v>0.5</v>
      </c>
      <c r="R13" s="432" t="str">
        <f t="shared" si="0"/>
        <v>SI</v>
      </c>
      <c r="S13" s="432" t="str">
        <f t="shared" si="0"/>
        <v>NON</v>
      </c>
    </row>
    <row r="14" spans="1:19">
      <c r="J14" s="484"/>
      <c r="K14" s="331">
        <v>22454</v>
      </c>
      <c r="L14" s="331" t="s">
        <v>355</v>
      </c>
      <c r="M14" s="461" t="s">
        <v>491</v>
      </c>
      <c r="N14" s="332">
        <v>0.94444444444444398</v>
      </c>
      <c r="O14" s="332">
        <v>0.94444444444444398</v>
      </c>
      <c r="P14" s="464">
        <v>0.5</v>
      </c>
      <c r="Q14" s="464">
        <v>0.5</v>
      </c>
      <c r="R14" s="432" t="str">
        <f t="shared" si="0"/>
        <v>SI</v>
      </c>
      <c r="S14" s="432" t="str">
        <f t="shared" si="0"/>
        <v>SI</v>
      </c>
    </row>
    <row r="15" spans="1:19">
      <c r="J15" s="484"/>
      <c r="K15" s="331">
        <v>22455</v>
      </c>
      <c r="L15" s="331" t="s">
        <v>356</v>
      </c>
      <c r="M15" s="461" t="s">
        <v>491</v>
      </c>
      <c r="N15" s="332">
        <v>0.63636363636363602</v>
      </c>
      <c r="O15" s="332">
        <v>0.58333333333333304</v>
      </c>
      <c r="P15" s="464">
        <v>0.5</v>
      </c>
      <c r="Q15" s="464">
        <v>0.5</v>
      </c>
      <c r="R15" s="432" t="str">
        <f t="shared" si="0"/>
        <v>SI</v>
      </c>
      <c r="S15" s="432" t="str">
        <f t="shared" si="0"/>
        <v>SI</v>
      </c>
    </row>
    <row r="16" spans="1:19">
      <c r="J16" s="484"/>
      <c r="K16" s="331">
        <v>22456</v>
      </c>
      <c r="L16" s="331" t="s">
        <v>357</v>
      </c>
      <c r="M16" s="461" t="s">
        <v>491</v>
      </c>
      <c r="N16" s="332">
        <v>0.625</v>
      </c>
      <c r="O16" s="332">
        <v>0.55555555555555602</v>
      </c>
      <c r="P16" s="464">
        <v>0.5</v>
      </c>
      <c r="Q16" s="464">
        <v>0.5</v>
      </c>
      <c r="R16" s="432" t="str">
        <f t="shared" si="0"/>
        <v>SI</v>
      </c>
      <c r="S16" s="432" t="str">
        <f t="shared" si="0"/>
        <v>SI</v>
      </c>
    </row>
    <row r="17" spans="10:19">
      <c r="J17" s="484"/>
      <c r="K17" s="331">
        <v>22457</v>
      </c>
      <c r="L17" s="331" t="s">
        <v>358</v>
      </c>
      <c r="M17" s="461" t="s">
        <v>491</v>
      </c>
      <c r="N17" s="332">
        <v>0.75</v>
      </c>
      <c r="O17" s="332">
        <v>0.75</v>
      </c>
      <c r="P17" s="464">
        <v>0.5</v>
      </c>
      <c r="Q17" s="464">
        <v>0.5</v>
      </c>
      <c r="R17" s="432" t="str">
        <f t="shared" si="0"/>
        <v>SI</v>
      </c>
      <c r="S17" s="432" t="str">
        <f t="shared" si="0"/>
        <v>SI</v>
      </c>
    </row>
    <row r="18" spans="10:19">
      <c r="J18" s="484"/>
      <c r="K18" s="331">
        <v>22458</v>
      </c>
      <c r="L18" s="331" t="s">
        <v>359</v>
      </c>
      <c r="M18" s="461" t="s">
        <v>491</v>
      </c>
      <c r="N18" s="332">
        <v>0.63636363636363602</v>
      </c>
      <c r="O18" s="332">
        <v>0.60869565217391297</v>
      </c>
      <c r="P18" s="464">
        <v>0.5</v>
      </c>
      <c r="Q18" s="464">
        <v>0.5</v>
      </c>
      <c r="R18" s="432" t="str">
        <f t="shared" si="0"/>
        <v>SI</v>
      </c>
      <c r="S18" s="432" t="str">
        <f t="shared" si="0"/>
        <v>SI</v>
      </c>
    </row>
    <row r="19" spans="10:19">
      <c r="J19" s="484"/>
      <c r="K19" s="331">
        <v>22459</v>
      </c>
      <c r="L19" s="331" t="s">
        <v>360</v>
      </c>
      <c r="M19" s="461" t="s">
        <v>491</v>
      </c>
      <c r="N19" s="332">
        <v>1</v>
      </c>
      <c r="O19" s="332">
        <v>1</v>
      </c>
      <c r="P19" s="464">
        <v>0.5</v>
      </c>
      <c r="Q19" s="464">
        <v>0.5</v>
      </c>
      <c r="R19" s="432" t="str">
        <f t="shared" si="0"/>
        <v>SI</v>
      </c>
      <c r="S19" s="432" t="str">
        <f t="shared" si="0"/>
        <v>SI</v>
      </c>
    </row>
    <row r="20" spans="10:19">
      <c r="J20" s="484"/>
      <c r="K20" s="331">
        <v>22460</v>
      </c>
      <c r="L20" s="331" t="s">
        <v>361</v>
      </c>
      <c r="M20" s="461" t="s">
        <v>491</v>
      </c>
      <c r="N20" s="332">
        <v>0.90909090909090895</v>
      </c>
      <c r="O20" s="332">
        <v>0.76923076923076905</v>
      </c>
      <c r="P20" s="464">
        <v>0.5</v>
      </c>
      <c r="Q20" s="464">
        <v>0.5</v>
      </c>
      <c r="R20" s="432" t="str">
        <f t="shared" si="0"/>
        <v>SI</v>
      </c>
      <c r="S20" s="432" t="str">
        <f t="shared" si="0"/>
        <v>SI</v>
      </c>
    </row>
    <row r="21" spans="10:19" ht="25.5">
      <c r="J21" s="484"/>
      <c r="K21" s="331">
        <v>22461</v>
      </c>
      <c r="L21" s="331" t="s">
        <v>362</v>
      </c>
      <c r="M21" s="461" t="s">
        <v>491</v>
      </c>
      <c r="N21" s="332">
        <v>1</v>
      </c>
      <c r="O21" s="332">
        <v>0.9375</v>
      </c>
      <c r="P21" s="464">
        <v>0.5</v>
      </c>
      <c r="Q21" s="464">
        <v>0.5</v>
      </c>
      <c r="R21" s="432" t="str">
        <f t="shared" si="0"/>
        <v>SI</v>
      </c>
      <c r="S21" s="432" t="str">
        <f t="shared" si="0"/>
        <v>SI</v>
      </c>
    </row>
    <row r="22" spans="10:19">
      <c r="J22" s="484"/>
      <c r="K22" s="331">
        <v>22462</v>
      </c>
      <c r="L22" s="331" t="s">
        <v>363</v>
      </c>
      <c r="M22" s="461" t="s">
        <v>491</v>
      </c>
      <c r="N22" s="332">
        <v>0.66666666666666696</v>
      </c>
      <c r="O22" s="332">
        <v>0.56000000000000005</v>
      </c>
      <c r="P22" s="464">
        <v>0.5</v>
      </c>
      <c r="Q22" s="464">
        <v>0.5</v>
      </c>
      <c r="R22" s="432" t="str">
        <f t="shared" si="0"/>
        <v>SI</v>
      </c>
      <c r="S22" s="432" t="str">
        <f t="shared" si="0"/>
        <v>SI</v>
      </c>
    </row>
    <row r="23" spans="10:19">
      <c r="J23" s="484"/>
      <c r="K23" s="331">
        <v>22463</v>
      </c>
      <c r="L23" s="331" t="s">
        <v>364</v>
      </c>
      <c r="M23" s="461" t="s">
        <v>491</v>
      </c>
      <c r="N23" s="332">
        <v>0.95454545454545503</v>
      </c>
      <c r="O23" s="332">
        <v>0.80769230769230804</v>
      </c>
      <c r="P23" s="464">
        <v>0.5</v>
      </c>
      <c r="Q23" s="464">
        <v>0.5</v>
      </c>
      <c r="R23" s="432" t="str">
        <f t="shared" si="0"/>
        <v>SI</v>
      </c>
      <c r="S23" s="432" t="str">
        <f t="shared" si="0"/>
        <v>SI</v>
      </c>
    </row>
    <row r="24" spans="10:19">
      <c r="J24" s="484"/>
      <c r="K24" s="331">
        <v>22464</v>
      </c>
      <c r="L24" s="331" t="s">
        <v>365</v>
      </c>
      <c r="M24" s="461" t="s">
        <v>491</v>
      </c>
      <c r="N24" s="332">
        <v>0.84615384615384603</v>
      </c>
      <c r="O24" s="332">
        <v>0.84615384615384603</v>
      </c>
      <c r="P24" s="464">
        <v>0.5</v>
      </c>
      <c r="Q24" s="464">
        <v>0.5</v>
      </c>
      <c r="R24" s="432" t="str">
        <f t="shared" si="0"/>
        <v>SI</v>
      </c>
      <c r="S24" s="432" t="str">
        <f t="shared" si="0"/>
        <v>SI</v>
      </c>
    </row>
    <row r="25" spans="10:19">
      <c r="J25" s="484"/>
      <c r="K25" s="331">
        <v>22465</v>
      </c>
      <c r="L25" s="331" t="s">
        <v>366</v>
      </c>
      <c r="M25" s="461" t="s">
        <v>491</v>
      </c>
      <c r="N25" s="332">
        <v>0.92857142857142905</v>
      </c>
      <c r="O25" s="332">
        <v>0.86666666666666703</v>
      </c>
      <c r="P25" s="464">
        <v>0.5</v>
      </c>
      <c r="Q25" s="464">
        <v>0.5</v>
      </c>
      <c r="R25" s="432" t="str">
        <f t="shared" si="0"/>
        <v>SI</v>
      </c>
      <c r="S25" s="432" t="str">
        <f t="shared" si="0"/>
        <v>SI</v>
      </c>
    </row>
    <row r="26" spans="10:19">
      <c r="J26" s="484"/>
      <c r="K26" s="331">
        <v>22466</v>
      </c>
      <c r="L26" s="331" t="s">
        <v>367</v>
      </c>
      <c r="M26" s="461" t="s">
        <v>491</v>
      </c>
      <c r="N26" s="332">
        <v>1</v>
      </c>
      <c r="O26" s="332">
        <v>0.875</v>
      </c>
      <c r="P26" s="464">
        <v>0.5</v>
      </c>
      <c r="Q26" s="464">
        <v>0.5</v>
      </c>
      <c r="R26" s="432" t="str">
        <f t="shared" si="0"/>
        <v>SI</v>
      </c>
      <c r="S26" s="432" t="str">
        <f t="shared" si="0"/>
        <v>SI</v>
      </c>
    </row>
    <row r="27" spans="10:19">
      <c r="J27" s="484"/>
      <c r="K27" s="331">
        <v>22467</v>
      </c>
      <c r="L27" s="331" t="s">
        <v>368</v>
      </c>
      <c r="M27" s="461" t="s">
        <v>491</v>
      </c>
      <c r="N27" s="332">
        <v>1</v>
      </c>
      <c r="O27" s="332">
        <v>1</v>
      </c>
      <c r="P27" s="464">
        <v>0.5</v>
      </c>
      <c r="Q27" s="464">
        <v>0.5</v>
      </c>
      <c r="R27" s="432" t="str">
        <f t="shared" si="0"/>
        <v>SI</v>
      </c>
      <c r="S27" s="432" t="str">
        <f t="shared" si="0"/>
        <v>SI</v>
      </c>
    </row>
    <row r="28" spans="10:19">
      <c r="J28" s="484"/>
      <c r="K28" s="331">
        <v>22468</v>
      </c>
      <c r="L28" s="331" t="s">
        <v>369</v>
      </c>
      <c r="M28" s="461" t="s">
        <v>491</v>
      </c>
      <c r="N28" s="332">
        <v>1</v>
      </c>
      <c r="O28" s="332">
        <v>0.96</v>
      </c>
      <c r="P28" s="464">
        <v>0.5</v>
      </c>
      <c r="Q28" s="464">
        <v>0.5</v>
      </c>
      <c r="R28" s="432" t="str">
        <f t="shared" si="0"/>
        <v>SI</v>
      </c>
      <c r="S28" s="432" t="str">
        <f t="shared" si="0"/>
        <v>SI</v>
      </c>
    </row>
    <row r="29" spans="10:19">
      <c r="J29" s="484"/>
      <c r="K29" s="331">
        <v>22469</v>
      </c>
      <c r="L29" s="331" t="s">
        <v>370</v>
      </c>
      <c r="M29" s="461" t="s">
        <v>491</v>
      </c>
      <c r="N29" s="332">
        <v>1</v>
      </c>
      <c r="O29" s="332">
        <v>0.90476190476190499</v>
      </c>
      <c r="P29" s="464">
        <v>0.5</v>
      </c>
      <c r="Q29" s="464">
        <v>0.5</v>
      </c>
      <c r="R29" s="432" t="str">
        <f t="shared" si="0"/>
        <v>SI</v>
      </c>
      <c r="S29" s="432" t="str">
        <f t="shared" si="0"/>
        <v>SI</v>
      </c>
    </row>
    <row r="30" spans="10:19">
      <c r="J30" s="484"/>
      <c r="K30" s="331">
        <v>22470</v>
      </c>
      <c r="L30" s="331" t="s">
        <v>371</v>
      </c>
      <c r="M30" s="461" t="s">
        <v>491</v>
      </c>
      <c r="N30" s="332">
        <v>1</v>
      </c>
      <c r="O30" s="332">
        <v>0.96153846153846201</v>
      </c>
      <c r="P30" s="464">
        <v>0.5</v>
      </c>
      <c r="Q30" s="464">
        <v>0.5</v>
      </c>
      <c r="R30" s="432" t="str">
        <f t="shared" si="0"/>
        <v>SI</v>
      </c>
      <c r="S30" s="432" t="str">
        <f t="shared" si="0"/>
        <v>SI</v>
      </c>
    </row>
    <row r="31" spans="10:19">
      <c r="J31" s="484"/>
      <c r="K31" s="331">
        <v>22471</v>
      </c>
      <c r="L31" s="331" t="s">
        <v>372</v>
      </c>
      <c r="M31" s="461" t="s">
        <v>491</v>
      </c>
      <c r="N31" s="332">
        <v>1</v>
      </c>
      <c r="O31" s="332">
        <v>1</v>
      </c>
      <c r="P31" s="464">
        <v>0.5</v>
      </c>
      <c r="Q31" s="464">
        <v>0.5</v>
      </c>
      <c r="R31" s="432" t="str">
        <f t="shared" si="0"/>
        <v>SI</v>
      </c>
      <c r="S31" s="432" t="str">
        <f t="shared" si="0"/>
        <v>SI</v>
      </c>
    </row>
    <row r="32" spans="10:19">
      <c r="J32" s="484"/>
      <c r="K32" s="331">
        <v>22472</v>
      </c>
      <c r="L32" s="331" t="s">
        <v>373</v>
      </c>
      <c r="M32" s="461" t="s">
        <v>491</v>
      </c>
      <c r="N32" s="332">
        <v>1</v>
      </c>
      <c r="O32" s="332">
        <v>1</v>
      </c>
      <c r="P32" s="464">
        <v>0.5</v>
      </c>
      <c r="Q32" s="464">
        <v>0.5</v>
      </c>
      <c r="R32" s="432" t="str">
        <f t="shared" si="0"/>
        <v>SI</v>
      </c>
      <c r="S32" s="432" t="str">
        <f t="shared" si="0"/>
        <v>SI</v>
      </c>
    </row>
    <row r="33" spans="10:19">
      <c r="J33" s="484"/>
      <c r="K33" s="331">
        <v>22473</v>
      </c>
      <c r="L33" s="331" t="s">
        <v>374</v>
      </c>
      <c r="M33" s="461" t="s">
        <v>491</v>
      </c>
      <c r="N33" s="332">
        <v>1</v>
      </c>
      <c r="O33" s="332">
        <v>0.75</v>
      </c>
      <c r="P33" s="464">
        <v>0.5</v>
      </c>
      <c r="Q33" s="464">
        <v>0.5</v>
      </c>
      <c r="R33" s="432" t="str">
        <f t="shared" si="0"/>
        <v>SI</v>
      </c>
      <c r="S33" s="432" t="str">
        <f t="shared" si="0"/>
        <v>SI</v>
      </c>
    </row>
    <row r="34" spans="10:19">
      <c r="J34" s="484"/>
      <c r="K34" s="331">
        <v>22474</v>
      </c>
      <c r="L34" s="331" t="s">
        <v>375</v>
      </c>
      <c r="M34" s="461" t="s">
        <v>491</v>
      </c>
      <c r="N34" s="332">
        <v>1</v>
      </c>
      <c r="O34" s="332">
        <v>0.5</v>
      </c>
      <c r="P34" s="464">
        <v>0.5</v>
      </c>
      <c r="Q34" s="464">
        <v>0.5</v>
      </c>
      <c r="R34" s="432" t="str">
        <f t="shared" si="0"/>
        <v>SI</v>
      </c>
      <c r="S34" s="432" t="str">
        <f t="shared" si="0"/>
        <v>SI</v>
      </c>
    </row>
    <row r="35" spans="10:19">
      <c r="J35" s="484"/>
      <c r="K35" s="331">
        <v>22476</v>
      </c>
      <c r="L35" s="331" t="s">
        <v>376</v>
      </c>
      <c r="M35" s="461" t="s">
        <v>491</v>
      </c>
      <c r="N35" s="332">
        <v>1</v>
      </c>
      <c r="O35" s="332">
        <v>0.66666666666666696</v>
      </c>
      <c r="P35" s="464">
        <v>0.5</v>
      </c>
      <c r="Q35" s="464">
        <v>0.5</v>
      </c>
      <c r="R35" s="432" t="str">
        <f t="shared" si="0"/>
        <v>SI</v>
      </c>
      <c r="S35" s="432" t="str">
        <f t="shared" si="0"/>
        <v>SI</v>
      </c>
    </row>
    <row r="36" spans="10:19" ht="25.5">
      <c r="J36" s="484"/>
      <c r="K36" s="331">
        <v>22477</v>
      </c>
      <c r="L36" s="331" t="s">
        <v>377</v>
      </c>
      <c r="M36" s="461" t="s">
        <v>491</v>
      </c>
      <c r="N36" s="332">
        <v>1</v>
      </c>
      <c r="O36" s="332">
        <v>0.92307692307692302</v>
      </c>
      <c r="P36" s="464">
        <v>0.5</v>
      </c>
      <c r="Q36" s="464">
        <v>0.5</v>
      </c>
      <c r="R36" s="432" t="str">
        <f t="shared" si="0"/>
        <v>SI</v>
      </c>
      <c r="S36" s="432" t="str">
        <f t="shared" si="0"/>
        <v>SI</v>
      </c>
    </row>
    <row r="37" spans="10:19">
      <c r="J37" s="484"/>
      <c r="K37" s="331">
        <v>22478</v>
      </c>
      <c r="L37" s="331" t="s">
        <v>378</v>
      </c>
      <c r="M37" s="461" t="s">
        <v>491</v>
      </c>
      <c r="N37" s="332">
        <v>1</v>
      </c>
      <c r="O37" s="332">
        <v>1</v>
      </c>
      <c r="P37" s="464">
        <v>0.5</v>
      </c>
      <c r="Q37" s="464">
        <v>0.5</v>
      </c>
      <c r="R37" s="432" t="str">
        <f t="shared" si="0"/>
        <v>SI</v>
      </c>
      <c r="S37" s="432" t="str">
        <f t="shared" si="0"/>
        <v>SI</v>
      </c>
    </row>
    <row r="38" spans="10:19">
      <c r="J38" s="484"/>
      <c r="K38" s="331">
        <v>22479</v>
      </c>
      <c r="L38" s="331" t="s">
        <v>379</v>
      </c>
      <c r="M38" s="461" t="s">
        <v>491</v>
      </c>
      <c r="N38" s="332">
        <v>0.88888888888888895</v>
      </c>
      <c r="O38" s="332">
        <v>0.88888888888888895</v>
      </c>
      <c r="P38" s="464">
        <v>0.5</v>
      </c>
      <c r="Q38" s="464">
        <v>0.5</v>
      </c>
      <c r="R38" s="432" t="str">
        <f t="shared" si="0"/>
        <v>SI</v>
      </c>
      <c r="S38" s="432" t="str">
        <f t="shared" si="0"/>
        <v>SI</v>
      </c>
    </row>
    <row r="39" spans="10:19">
      <c r="J39" s="484"/>
      <c r="K39" s="331">
        <v>22480</v>
      </c>
      <c r="L39" s="331" t="s">
        <v>380</v>
      </c>
      <c r="M39" s="461" t="s">
        <v>491</v>
      </c>
      <c r="N39" s="332">
        <v>0.9</v>
      </c>
      <c r="O39" s="332">
        <v>0.9</v>
      </c>
      <c r="P39" s="464">
        <v>0.5</v>
      </c>
      <c r="Q39" s="464">
        <v>0.5</v>
      </c>
      <c r="R39" s="432" t="str">
        <f t="shared" si="0"/>
        <v>SI</v>
      </c>
      <c r="S39" s="432" t="str">
        <f t="shared" si="0"/>
        <v>SI</v>
      </c>
    </row>
    <row r="40" spans="10:19" ht="25.5">
      <c r="J40" s="484"/>
      <c r="K40" s="331">
        <v>22481</v>
      </c>
      <c r="L40" s="331" t="s">
        <v>381</v>
      </c>
      <c r="M40" s="461" t="s">
        <v>491</v>
      </c>
      <c r="N40" s="332">
        <v>1</v>
      </c>
      <c r="O40" s="332">
        <v>1</v>
      </c>
      <c r="P40" s="464">
        <v>0.5</v>
      </c>
      <c r="Q40" s="464">
        <v>0.5</v>
      </c>
      <c r="R40" s="432" t="str">
        <f t="shared" si="0"/>
        <v>SI</v>
      </c>
      <c r="S40" s="432" t="str">
        <f t="shared" si="0"/>
        <v>SI</v>
      </c>
    </row>
    <row r="41" spans="10:19" ht="25.5">
      <c r="J41" s="484"/>
      <c r="K41" s="331">
        <v>22482</v>
      </c>
      <c r="L41" s="331" t="s">
        <v>382</v>
      </c>
      <c r="M41" s="461" t="s">
        <v>491</v>
      </c>
      <c r="N41" s="332">
        <v>1</v>
      </c>
      <c r="O41" s="332">
        <v>1</v>
      </c>
      <c r="P41" s="464">
        <v>0.5</v>
      </c>
      <c r="Q41" s="464">
        <v>0.5</v>
      </c>
      <c r="R41" s="432" t="str">
        <f t="shared" si="0"/>
        <v>SI</v>
      </c>
      <c r="S41" s="432" t="str">
        <f t="shared" si="0"/>
        <v>SI</v>
      </c>
    </row>
    <row r="42" spans="10:19" ht="25.5">
      <c r="J42" s="484"/>
      <c r="K42" s="331">
        <v>22483</v>
      </c>
      <c r="L42" s="463" t="s">
        <v>492</v>
      </c>
      <c r="M42" s="461" t="s">
        <v>491</v>
      </c>
      <c r="N42" s="332">
        <v>1</v>
      </c>
      <c r="O42" s="332">
        <v>1</v>
      </c>
      <c r="P42" s="464">
        <v>0.5</v>
      </c>
      <c r="Q42" s="464">
        <v>0.5</v>
      </c>
      <c r="R42" s="432" t="str">
        <f t="shared" si="0"/>
        <v>SI</v>
      </c>
      <c r="S42" s="432"/>
    </row>
    <row r="43" spans="10:19" ht="25.5">
      <c r="J43" s="484"/>
      <c r="K43" s="331">
        <v>22485</v>
      </c>
      <c r="L43" s="331" t="s">
        <v>383</v>
      </c>
      <c r="M43" s="461" t="s">
        <v>491</v>
      </c>
      <c r="N43" s="332">
        <v>1</v>
      </c>
      <c r="O43" s="332">
        <v>1</v>
      </c>
      <c r="P43" s="464">
        <v>0.5</v>
      </c>
      <c r="Q43" s="464">
        <v>0.5</v>
      </c>
      <c r="R43" s="432" t="str">
        <f t="shared" si="0"/>
        <v>SI</v>
      </c>
      <c r="S43" s="432" t="str">
        <f t="shared" si="0"/>
        <v>SI</v>
      </c>
    </row>
    <row r="44" spans="10:19" ht="25.5">
      <c r="J44" s="484"/>
      <c r="K44" s="331">
        <v>22486</v>
      </c>
      <c r="L44" s="331" t="s">
        <v>384</v>
      </c>
      <c r="M44" s="461" t="s">
        <v>491</v>
      </c>
      <c r="N44" s="332">
        <v>1</v>
      </c>
      <c r="O44" s="332">
        <v>0.93333333333333302</v>
      </c>
      <c r="P44" s="464">
        <v>0.5</v>
      </c>
      <c r="Q44" s="464">
        <v>0.5</v>
      </c>
      <c r="R44" s="432" t="str">
        <f t="shared" si="0"/>
        <v>SI</v>
      </c>
      <c r="S44" s="432" t="str">
        <f t="shared" si="0"/>
        <v>SI</v>
      </c>
    </row>
    <row r="45" spans="10:19">
      <c r="J45" s="484"/>
      <c r="K45" s="331">
        <v>22487</v>
      </c>
      <c r="L45" s="331" t="s">
        <v>385</v>
      </c>
      <c r="M45" s="461" t="s">
        <v>491</v>
      </c>
      <c r="N45" s="332">
        <v>1</v>
      </c>
      <c r="O45" s="332">
        <v>0.90909090909090895</v>
      </c>
      <c r="P45" s="464">
        <v>0.5</v>
      </c>
      <c r="Q45" s="464">
        <v>0.5</v>
      </c>
      <c r="R45" s="432" t="str">
        <f t="shared" si="0"/>
        <v>SI</v>
      </c>
      <c r="S45" s="432" t="str">
        <f t="shared" si="0"/>
        <v>SI</v>
      </c>
    </row>
    <row r="46" spans="10:19" ht="38.25">
      <c r="J46" s="484"/>
      <c r="K46" s="331">
        <v>22489</v>
      </c>
      <c r="L46" s="331" t="s">
        <v>386</v>
      </c>
      <c r="M46" s="461" t="s">
        <v>491</v>
      </c>
      <c r="N46" s="332">
        <v>1</v>
      </c>
      <c r="O46" s="332">
        <v>1</v>
      </c>
      <c r="P46" s="464">
        <v>0.5</v>
      </c>
      <c r="Q46" s="464">
        <v>0.5</v>
      </c>
      <c r="R46" s="432" t="str">
        <f t="shared" si="0"/>
        <v>SI</v>
      </c>
      <c r="S46" s="432" t="str">
        <f t="shared" si="0"/>
        <v>SI</v>
      </c>
    </row>
    <row r="47" spans="10:19" ht="25.5">
      <c r="J47" s="484"/>
      <c r="K47" s="331">
        <v>22490</v>
      </c>
      <c r="L47" s="331" t="s">
        <v>493</v>
      </c>
      <c r="M47" s="461" t="s">
        <v>491</v>
      </c>
      <c r="N47" s="332">
        <v>1</v>
      </c>
      <c r="O47" s="332">
        <v>1</v>
      </c>
      <c r="P47" s="464">
        <v>0.5</v>
      </c>
      <c r="Q47" s="464">
        <v>0.5</v>
      </c>
      <c r="R47" s="432" t="str">
        <f t="shared" si="0"/>
        <v>SI</v>
      </c>
      <c r="S47" s="432"/>
    </row>
    <row r="48" spans="10:19" ht="25.5">
      <c r="J48" s="484"/>
      <c r="K48" s="331">
        <v>22491</v>
      </c>
      <c r="L48" s="331" t="s">
        <v>387</v>
      </c>
      <c r="M48" s="461" t="s">
        <v>491</v>
      </c>
      <c r="N48" s="332">
        <v>1</v>
      </c>
      <c r="O48" s="332">
        <v>0.83333333333333304</v>
      </c>
      <c r="P48" s="464">
        <v>0.5</v>
      </c>
      <c r="Q48" s="464">
        <v>0.5</v>
      </c>
      <c r="R48" s="432" t="str">
        <f t="shared" si="0"/>
        <v>SI</v>
      </c>
      <c r="S48" s="432" t="str">
        <f t="shared" si="0"/>
        <v>SI</v>
      </c>
    </row>
    <row r="49" spans="10:19">
      <c r="J49" s="484"/>
      <c r="K49" s="331">
        <v>22492</v>
      </c>
      <c r="L49" s="331" t="s">
        <v>388</v>
      </c>
      <c r="M49" s="461" t="s">
        <v>491</v>
      </c>
      <c r="N49" s="332">
        <v>1</v>
      </c>
      <c r="O49" s="332">
        <v>0.54166666666666696</v>
      </c>
      <c r="P49" s="464">
        <v>0.5</v>
      </c>
      <c r="Q49" s="464">
        <v>0.5</v>
      </c>
      <c r="R49" s="432" t="str">
        <f t="shared" si="0"/>
        <v>SI</v>
      </c>
      <c r="S49" s="432" t="str">
        <f t="shared" si="0"/>
        <v>SI</v>
      </c>
    </row>
    <row r="50" spans="10:19">
      <c r="N50" s="462"/>
    </row>
    <row r="51" spans="10:19">
      <c r="N51" s="462"/>
    </row>
  </sheetData>
  <mergeCells count="13">
    <mergeCell ref="J6:J49"/>
    <mergeCell ref="D2:H2"/>
    <mergeCell ref="M2:O2"/>
    <mergeCell ref="B4:C5"/>
    <mergeCell ref="P4:P5"/>
    <mergeCell ref="P2:S2"/>
    <mergeCell ref="J4:L5"/>
    <mergeCell ref="M4:M5"/>
    <mergeCell ref="Q4:Q5"/>
    <mergeCell ref="R4:R5"/>
    <mergeCell ref="S4:S5"/>
    <mergeCell ref="N4:N5"/>
    <mergeCell ref="O4:O5"/>
  </mergeCells>
  <hyperlinks>
    <hyperlink ref="P2" r:id="rId1" xr:uid="{00000000-0004-0000-0400-000000000000}"/>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47"/>
  <sheetViews>
    <sheetView zoomScale="85" zoomScaleNormal="85" workbookViewId="0">
      <selection activeCell="C10" sqref="C10"/>
    </sheetView>
  </sheetViews>
  <sheetFormatPr baseColWidth="10" defaultColWidth="11.42578125" defaultRowHeight="15"/>
  <cols>
    <col min="1" max="1" width="5.7109375" style="1" customWidth="1"/>
    <col min="2" max="2" width="11.85546875" style="1" customWidth="1"/>
    <col min="3" max="3" width="26.7109375" style="1" customWidth="1"/>
    <col min="4" max="8" width="6.7109375" style="1" customWidth="1"/>
    <col min="9" max="9" width="6.28515625" style="1" customWidth="1"/>
    <col min="10" max="11" width="14" style="1" customWidth="1"/>
    <col min="12" max="12" width="28.42578125" style="1" customWidth="1"/>
    <col min="13" max="13" width="11.42578125" style="1" customWidth="1"/>
    <col min="14" max="14" width="9.7109375" style="1" customWidth="1"/>
    <col min="15" max="15" width="13.140625" style="1" customWidth="1"/>
    <col min="16" max="16" width="11.28515625" style="1" customWidth="1"/>
    <col min="17" max="17" width="13.7109375" style="1" customWidth="1"/>
    <col min="18" max="18" width="14" style="24" customWidth="1"/>
    <col min="19" max="19" width="15.42578125" style="1" customWidth="1"/>
    <col min="20" max="16384" width="11.42578125" style="1"/>
  </cols>
  <sheetData>
    <row r="1" spans="1:19">
      <c r="A1" s="429"/>
    </row>
    <row r="2" spans="1:19" s="150" customFormat="1" ht="30" customHeight="1">
      <c r="B2" s="144" t="s">
        <v>182</v>
      </c>
      <c r="C2" s="149" t="s">
        <v>151</v>
      </c>
      <c r="D2" s="495" t="s">
        <v>7</v>
      </c>
      <c r="E2" s="495"/>
      <c r="F2" s="495"/>
      <c r="G2" s="495"/>
      <c r="H2" s="496"/>
      <c r="I2" s="148"/>
      <c r="J2" s="151" t="s">
        <v>230</v>
      </c>
      <c r="K2" s="329"/>
      <c r="L2" s="152" t="s">
        <v>252</v>
      </c>
      <c r="M2" s="499" t="s">
        <v>156</v>
      </c>
      <c r="N2" s="499"/>
      <c r="O2" s="500"/>
      <c r="P2" s="501" t="s">
        <v>250</v>
      </c>
      <c r="Q2" s="501"/>
      <c r="R2" s="501"/>
      <c r="S2" s="501"/>
    </row>
    <row r="3" spans="1:19">
      <c r="R3" s="433">
        <f>IFERROR(+COUNTIF(R6:R50,"SI")/(COUNTIF(R6:R50,"SI")+COUNTIF(R6:R50,"Non")),0)</f>
        <v>0</v>
      </c>
      <c r="S3" s="433">
        <f>IFERROR(+COUNTIF(S6:S50,"SI")/(COUNTIF(S6:S50,"SI")+COUNTIF(S6:S50,"Non")),0)</f>
        <v>0</v>
      </c>
    </row>
    <row r="4" spans="1:19" ht="15" customHeight="1">
      <c r="B4" s="485" t="s">
        <v>224</v>
      </c>
      <c r="C4" s="486"/>
      <c r="D4" s="339" t="s">
        <v>225</v>
      </c>
      <c r="E4" s="339" t="s">
        <v>226</v>
      </c>
      <c r="F4" s="339" t="s">
        <v>227</v>
      </c>
      <c r="G4" s="430" t="s">
        <v>228</v>
      </c>
      <c r="H4" s="340" t="s">
        <v>470</v>
      </c>
      <c r="J4" s="485" t="s">
        <v>157</v>
      </c>
      <c r="K4" s="489"/>
      <c r="L4" s="486"/>
      <c r="M4" s="502" t="s">
        <v>389</v>
      </c>
      <c r="N4" s="491" t="s">
        <v>88</v>
      </c>
      <c r="O4" s="493" t="s">
        <v>229</v>
      </c>
      <c r="P4" s="497" t="s">
        <v>246</v>
      </c>
      <c r="Q4" s="497" t="s">
        <v>247</v>
      </c>
      <c r="R4" s="491" t="s">
        <v>248</v>
      </c>
      <c r="S4" s="493" t="s">
        <v>249</v>
      </c>
    </row>
    <row r="5" spans="1:19" ht="15" customHeight="1">
      <c r="B5" s="487"/>
      <c r="C5" s="488"/>
      <c r="D5" s="141" t="s">
        <v>159</v>
      </c>
      <c r="E5" s="141" t="s">
        <v>159</v>
      </c>
      <c r="F5" s="141" t="s">
        <v>159</v>
      </c>
      <c r="G5" s="141" t="s">
        <v>159</v>
      </c>
      <c r="H5" s="341" t="s">
        <v>159</v>
      </c>
      <c r="J5" s="487"/>
      <c r="K5" s="490"/>
      <c r="L5" s="488"/>
      <c r="M5" s="492"/>
      <c r="N5" s="492"/>
      <c r="O5" s="494"/>
      <c r="P5" s="498"/>
      <c r="Q5" s="498"/>
      <c r="R5" s="492"/>
      <c r="S5" s="494"/>
    </row>
    <row r="6" spans="1:19" ht="45" customHeight="1">
      <c r="B6" s="142" t="s">
        <v>242</v>
      </c>
      <c r="C6" s="143" t="s">
        <v>241</v>
      </c>
      <c r="D6" s="328">
        <v>3</v>
      </c>
      <c r="E6" s="328">
        <v>2</v>
      </c>
      <c r="F6" s="328">
        <v>0</v>
      </c>
      <c r="G6" s="328">
        <v>0</v>
      </c>
      <c r="H6" s="431">
        <f>SUM(D6:G6)</f>
        <v>5</v>
      </c>
      <c r="J6" s="484" t="s">
        <v>345</v>
      </c>
      <c r="K6" s="331">
        <v>22446</v>
      </c>
      <c r="L6" s="331" t="s">
        <v>346</v>
      </c>
      <c r="M6" s="331"/>
      <c r="N6" s="332"/>
      <c r="O6" s="332"/>
      <c r="P6" s="159"/>
      <c r="Q6" s="159"/>
      <c r="R6" s="432" t="str">
        <f t="shared" ref="R6:S47" si="0">+IF(COUNTA(N6)=0,"----",IF(COUNTA(P6)=0,"Sen Meta",IF(N6&gt;=P6,"SI","NON")))</f>
        <v>----</v>
      </c>
      <c r="S6" s="432" t="str">
        <f t="shared" si="0"/>
        <v>----</v>
      </c>
    </row>
    <row r="7" spans="1:19">
      <c r="J7" s="484"/>
      <c r="K7" s="331">
        <v>22447</v>
      </c>
      <c r="L7" s="331" t="s">
        <v>348</v>
      </c>
      <c r="M7" s="331"/>
      <c r="N7" s="332"/>
      <c r="O7" s="332"/>
      <c r="P7" s="159"/>
      <c r="Q7" s="159"/>
      <c r="R7" s="432" t="str">
        <f t="shared" si="0"/>
        <v>----</v>
      </c>
      <c r="S7" s="432" t="str">
        <f t="shared" si="0"/>
        <v>----</v>
      </c>
    </row>
    <row r="8" spans="1:19" ht="26.25" thickBot="1">
      <c r="J8" s="484"/>
      <c r="K8" s="331">
        <v>22448</v>
      </c>
      <c r="L8" s="331" t="s">
        <v>349</v>
      </c>
      <c r="M8" s="331"/>
      <c r="N8" s="332"/>
      <c r="O8" s="332"/>
      <c r="P8" s="159"/>
      <c r="Q8" s="159"/>
      <c r="R8" s="432" t="str">
        <f t="shared" si="0"/>
        <v>----</v>
      </c>
      <c r="S8" s="432" t="str">
        <f t="shared" si="0"/>
        <v>----</v>
      </c>
    </row>
    <row r="9" spans="1:19" ht="26.25" thickBot="1">
      <c r="C9" s="434" t="str">
        <f>+Centro!N4</f>
        <v>Curso 2025-2026</v>
      </c>
      <c r="J9" s="484"/>
      <c r="K9" s="331">
        <v>22449</v>
      </c>
      <c r="L9" s="331" t="s">
        <v>350</v>
      </c>
      <c r="M9" s="331"/>
      <c r="N9" s="332"/>
      <c r="O9" s="332"/>
      <c r="P9" s="159"/>
      <c r="Q9" s="159"/>
      <c r="R9" s="432" t="str">
        <f t="shared" si="0"/>
        <v>----</v>
      </c>
      <c r="S9" s="432" t="str">
        <f t="shared" si="0"/>
        <v>----</v>
      </c>
    </row>
    <row r="10" spans="1:19">
      <c r="J10" s="484"/>
      <c r="K10" s="331">
        <v>22450</v>
      </c>
      <c r="L10" s="331" t="s">
        <v>351</v>
      </c>
      <c r="M10" s="331"/>
      <c r="N10" s="332"/>
      <c r="O10" s="332"/>
      <c r="P10" s="159"/>
      <c r="Q10" s="159"/>
      <c r="R10" s="432" t="str">
        <f t="shared" si="0"/>
        <v>----</v>
      </c>
      <c r="S10" s="432" t="str">
        <f t="shared" si="0"/>
        <v>----</v>
      </c>
    </row>
    <row r="11" spans="1:19">
      <c r="J11" s="484"/>
      <c r="K11" s="331">
        <v>22451</v>
      </c>
      <c r="L11" s="331" t="s">
        <v>352</v>
      </c>
      <c r="M11" s="331"/>
      <c r="N11" s="332"/>
      <c r="O11" s="332"/>
      <c r="P11" s="159"/>
      <c r="Q11" s="159"/>
      <c r="R11" s="432" t="str">
        <f t="shared" si="0"/>
        <v>----</v>
      </c>
      <c r="S11" s="432" t="str">
        <f t="shared" si="0"/>
        <v>----</v>
      </c>
    </row>
    <row r="12" spans="1:19" ht="25.5">
      <c r="J12" s="484"/>
      <c r="K12" s="331">
        <v>22452</v>
      </c>
      <c r="L12" s="331" t="s">
        <v>353</v>
      </c>
      <c r="M12" s="331"/>
      <c r="N12" s="332"/>
      <c r="O12" s="332"/>
      <c r="P12" s="159"/>
      <c r="Q12" s="159"/>
      <c r="R12" s="432" t="str">
        <f t="shared" si="0"/>
        <v>----</v>
      </c>
      <c r="S12" s="432" t="str">
        <f t="shared" si="0"/>
        <v>----</v>
      </c>
    </row>
    <row r="13" spans="1:19">
      <c r="J13" s="484"/>
      <c r="K13" s="331">
        <v>22453</v>
      </c>
      <c r="L13" s="331" t="s">
        <v>354</v>
      </c>
      <c r="M13" s="331"/>
      <c r="N13" s="332"/>
      <c r="O13" s="332"/>
      <c r="P13" s="159"/>
      <c r="Q13" s="159"/>
      <c r="R13" s="432" t="str">
        <f t="shared" si="0"/>
        <v>----</v>
      </c>
      <c r="S13" s="432" t="str">
        <f t="shared" si="0"/>
        <v>----</v>
      </c>
    </row>
    <row r="14" spans="1:19">
      <c r="J14" s="484"/>
      <c r="K14" s="331">
        <v>22454</v>
      </c>
      <c r="L14" s="331" t="s">
        <v>355</v>
      </c>
      <c r="M14" s="331"/>
      <c r="N14" s="332"/>
      <c r="O14" s="332"/>
      <c r="P14" s="159"/>
      <c r="Q14" s="159"/>
      <c r="R14" s="432" t="str">
        <f t="shared" si="0"/>
        <v>----</v>
      </c>
      <c r="S14" s="432" t="str">
        <f t="shared" si="0"/>
        <v>----</v>
      </c>
    </row>
    <row r="15" spans="1:19">
      <c r="J15" s="484"/>
      <c r="K15" s="331">
        <v>22455</v>
      </c>
      <c r="L15" s="331" t="s">
        <v>356</v>
      </c>
      <c r="M15" s="331"/>
      <c r="N15" s="332"/>
      <c r="O15" s="332"/>
      <c r="P15" s="159"/>
      <c r="Q15" s="159"/>
      <c r="R15" s="432" t="str">
        <f t="shared" si="0"/>
        <v>----</v>
      </c>
      <c r="S15" s="432" t="str">
        <f t="shared" si="0"/>
        <v>----</v>
      </c>
    </row>
    <row r="16" spans="1:19">
      <c r="J16" s="484"/>
      <c r="K16" s="331">
        <v>22456</v>
      </c>
      <c r="L16" s="331" t="s">
        <v>357</v>
      </c>
      <c r="M16" s="331"/>
      <c r="N16" s="332"/>
      <c r="O16" s="332"/>
      <c r="P16" s="159"/>
      <c r="Q16" s="159"/>
      <c r="R16" s="432" t="str">
        <f t="shared" si="0"/>
        <v>----</v>
      </c>
      <c r="S16" s="432" t="str">
        <f t="shared" si="0"/>
        <v>----</v>
      </c>
    </row>
    <row r="17" spans="10:19">
      <c r="J17" s="484"/>
      <c r="K17" s="331">
        <v>22457</v>
      </c>
      <c r="L17" s="331" t="s">
        <v>358</v>
      </c>
      <c r="M17" s="331"/>
      <c r="N17" s="332"/>
      <c r="O17" s="332"/>
      <c r="P17" s="159"/>
      <c r="Q17" s="159"/>
      <c r="R17" s="432" t="str">
        <f t="shared" si="0"/>
        <v>----</v>
      </c>
      <c r="S17" s="432" t="str">
        <f t="shared" si="0"/>
        <v>----</v>
      </c>
    </row>
    <row r="18" spans="10:19">
      <c r="J18" s="484"/>
      <c r="K18" s="331">
        <v>22458</v>
      </c>
      <c r="L18" s="331" t="s">
        <v>359</v>
      </c>
      <c r="M18" s="331"/>
      <c r="N18" s="332"/>
      <c r="O18" s="332"/>
      <c r="P18" s="159"/>
      <c r="Q18" s="159"/>
      <c r="R18" s="432" t="str">
        <f t="shared" si="0"/>
        <v>----</v>
      </c>
      <c r="S18" s="432" t="str">
        <f t="shared" si="0"/>
        <v>----</v>
      </c>
    </row>
    <row r="19" spans="10:19">
      <c r="J19" s="484"/>
      <c r="K19" s="331">
        <v>22459</v>
      </c>
      <c r="L19" s="331" t="s">
        <v>360</v>
      </c>
      <c r="M19" s="331"/>
      <c r="N19" s="332"/>
      <c r="O19" s="332"/>
      <c r="P19" s="159"/>
      <c r="Q19" s="159"/>
      <c r="R19" s="432" t="str">
        <f t="shared" si="0"/>
        <v>----</v>
      </c>
      <c r="S19" s="432" t="str">
        <f t="shared" si="0"/>
        <v>----</v>
      </c>
    </row>
    <row r="20" spans="10:19">
      <c r="J20" s="484"/>
      <c r="K20" s="331">
        <v>22460</v>
      </c>
      <c r="L20" s="331" t="s">
        <v>361</v>
      </c>
      <c r="M20" s="331"/>
      <c r="N20" s="332"/>
      <c r="O20" s="332"/>
      <c r="P20" s="159"/>
      <c r="Q20" s="159"/>
      <c r="R20" s="432" t="str">
        <f t="shared" si="0"/>
        <v>----</v>
      </c>
      <c r="S20" s="432" t="str">
        <f t="shared" si="0"/>
        <v>----</v>
      </c>
    </row>
    <row r="21" spans="10:19" ht="25.5">
      <c r="J21" s="484"/>
      <c r="K21" s="331">
        <v>22461</v>
      </c>
      <c r="L21" s="331" t="s">
        <v>362</v>
      </c>
      <c r="M21" s="331"/>
      <c r="N21" s="332"/>
      <c r="O21" s="332"/>
      <c r="P21" s="159"/>
      <c r="Q21" s="159"/>
      <c r="R21" s="432" t="str">
        <f t="shared" si="0"/>
        <v>----</v>
      </c>
      <c r="S21" s="432" t="str">
        <f t="shared" si="0"/>
        <v>----</v>
      </c>
    </row>
    <row r="22" spans="10:19">
      <c r="J22" s="484"/>
      <c r="K22" s="331">
        <v>22462</v>
      </c>
      <c r="L22" s="331" t="s">
        <v>363</v>
      </c>
      <c r="M22" s="331"/>
      <c r="N22" s="332"/>
      <c r="O22" s="332"/>
      <c r="P22" s="159"/>
      <c r="Q22" s="159"/>
      <c r="R22" s="432" t="str">
        <f t="shared" si="0"/>
        <v>----</v>
      </c>
      <c r="S22" s="432" t="str">
        <f t="shared" si="0"/>
        <v>----</v>
      </c>
    </row>
    <row r="23" spans="10:19">
      <c r="J23" s="484"/>
      <c r="K23" s="331">
        <v>22463</v>
      </c>
      <c r="L23" s="331" t="s">
        <v>364</v>
      </c>
      <c r="M23" s="331"/>
      <c r="N23" s="332"/>
      <c r="O23" s="332"/>
      <c r="P23" s="159"/>
      <c r="Q23" s="159"/>
      <c r="R23" s="432" t="str">
        <f t="shared" si="0"/>
        <v>----</v>
      </c>
      <c r="S23" s="432" t="str">
        <f t="shared" si="0"/>
        <v>----</v>
      </c>
    </row>
    <row r="24" spans="10:19">
      <c r="J24" s="484"/>
      <c r="K24" s="331">
        <v>22464</v>
      </c>
      <c r="L24" s="331" t="s">
        <v>365</v>
      </c>
      <c r="M24" s="331"/>
      <c r="N24" s="332"/>
      <c r="O24" s="332"/>
      <c r="P24" s="159"/>
      <c r="Q24" s="159"/>
      <c r="R24" s="432" t="str">
        <f t="shared" si="0"/>
        <v>----</v>
      </c>
      <c r="S24" s="432" t="str">
        <f t="shared" si="0"/>
        <v>----</v>
      </c>
    </row>
    <row r="25" spans="10:19">
      <c r="J25" s="484"/>
      <c r="K25" s="331">
        <v>22465</v>
      </c>
      <c r="L25" s="331" t="s">
        <v>366</v>
      </c>
      <c r="M25" s="331"/>
      <c r="N25" s="332"/>
      <c r="O25" s="332"/>
      <c r="P25" s="159"/>
      <c r="Q25" s="159"/>
      <c r="R25" s="432" t="str">
        <f t="shared" si="0"/>
        <v>----</v>
      </c>
      <c r="S25" s="432" t="str">
        <f t="shared" si="0"/>
        <v>----</v>
      </c>
    </row>
    <row r="26" spans="10:19">
      <c r="J26" s="484"/>
      <c r="K26" s="331">
        <v>22466</v>
      </c>
      <c r="L26" s="331" t="s">
        <v>367</v>
      </c>
      <c r="M26" s="331"/>
      <c r="N26" s="332"/>
      <c r="O26" s="332"/>
      <c r="P26" s="159"/>
      <c r="Q26" s="159"/>
      <c r="R26" s="432" t="str">
        <f t="shared" si="0"/>
        <v>----</v>
      </c>
      <c r="S26" s="432" t="str">
        <f t="shared" si="0"/>
        <v>----</v>
      </c>
    </row>
    <row r="27" spans="10:19">
      <c r="J27" s="484"/>
      <c r="K27" s="331">
        <v>22467</v>
      </c>
      <c r="L27" s="331" t="s">
        <v>368</v>
      </c>
      <c r="M27" s="331"/>
      <c r="N27" s="332"/>
      <c r="O27" s="332"/>
      <c r="P27" s="159"/>
      <c r="Q27" s="159"/>
      <c r="R27" s="432" t="str">
        <f t="shared" si="0"/>
        <v>----</v>
      </c>
      <c r="S27" s="432" t="str">
        <f t="shared" si="0"/>
        <v>----</v>
      </c>
    </row>
    <row r="28" spans="10:19">
      <c r="J28" s="484"/>
      <c r="K28" s="331">
        <v>22468</v>
      </c>
      <c r="L28" s="331" t="s">
        <v>369</v>
      </c>
      <c r="M28" s="331"/>
      <c r="N28" s="332"/>
      <c r="O28" s="332"/>
      <c r="P28" s="159"/>
      <c r="Q28" s="159"/>
      <c r="R28" s="432" t="str">
        <f t="shared" si="0"/>
        <v>----</v>
      </c>
      <c r="S28" s="432" t="str">
        <f t="shared" si="0"/>
        <v>----</v>
      </c>
    </row>
    <row r="29" spans="10:19">
      <c r="J29" s="484"/>
      <c r="K29" s="331">
        <v>22469</v>
      </c>
      <c r="L29" s="331" t="s">
        <v>370</v>
      </c>
      <c r="M29" s="331"/>
      <c r="N29" s="332"/>
      <c r="O29" s="332"/>
      <c r="P29" s="159"/>
      <c r="Q29" s="159"/>
      <c r="R29" s="432" t="str">
        <f t="shared" si="0"/>
        <v>----</v>
      </c>
      <c r="S29" s="432" t="str">
        <f t="shared" si="0"/>
        <v>----</v>
      </c>
    </row>
    <row r="30" spans="10:19">
      <c r="J30" s="484"/>
      <c r="K30" s="331">
        <v>22470</v>
      </c>
      <c r="L30" s="331" t="s">
        <v>371</v>
      </c>
      <c r="M30" s="331"/>
      <c r="N30" s="332"/>
      <c r="O30" s="332"/>
      <c r="P30" s="159"/>
      <c r="Q30" s="159"/>
      <c r="R30" s="432" t="str">
        <f t="shared" si="0"/>
        <v>----</v>
      </c>
      <c r="S30" s="432" t="str">
        <f t="shared" si="0"/>
        <v>----</v>
      </c>
    </row>
    <row r="31" spans="10:19">
      <c r="J31" s="484"/>
      <c r="K31" s="331">
        <v>22471</v>
      </c>
      <c r="L31" s="331" t="s">
        <v>372</v>
      </c>
      <c r="M31" s="331"/>
      <c r="N31" s="332"/>
      <c r="O31" s="332"/>
      <c r="P31" s="159"/>
      <c r="Q31" s="159"/>
      <c r="R31" s="432" t="str">
        <f t="shared" si="0"/>
        <v>----</v>
      </c>
      <c r="S31" s="432" t="str">
        <f t="shared" si="0"/>
        <v>----</v>
      </c>
    </row>
    <row r="32" spans="10:19">
      <c r="J32" s="484"/>
      <c r="K32" s="331">
        <v>22472</v>
      </c>
      <c r="L32" s="331" t="s">
        <v>373</v>
      </c>
      <c r="M32" s="331"/>
      <c r="N32" s="332"/>
      <c r="O32" s="332"/>
      <c r="P32" s="159"/>
      <c r="Q32" s="159"/>
      <c r="R32" s="432" t="str">
        <f t="shared" si="0"/>
        <v>----</v>
      </c>
      <c r="S32" s="432" t="str">
        <f t="shared" si="0"/>
        <v>----</v>
      </c>
    </row>
    <row r="33" spans="10:19">
      <c r="J33" s="484"/>
      <c r="K33" s="331">
        <v>22473</v>
      </c>
      <c r="L33" s="331" t="s">
        <v>374</v>
      </c>
      <c r="M33" s="331"/>
      <c r="N33" s="332"/>
      <c r="O33" s="332"/>
      <c r="P33" s="159"/>
      <c r="Q33" s="159"/>
      <c r="R33" s="432" t="str">
        <f t="shared" si="0"/>
        <v>----</v>
      </c>
      <c r="S33" s="432" t="str">
        <f t="shared" si="0"/>
        <v>----</v>
      </c>
    </row>
    <row r="34" spans="10:19">
      <c r="J34" s="484"/>
      <c r="K34" s="331">
        <v>22474</v>
      </c>
      <c r="L34" s="331" t="s">
        <v>375</v>
      </c>
      <c r="M34" s="331"/>
      <c r="N34" s="332"/>
      <c r="O34" s="332"/>
      <c r="P34" s="159"/>
      <c r="Q34" s="159"/>
      <c r="R34" s="432" t="str">
        <f t="shared" si="0"/>
        <v>----</v>
      </c>
      <c r="S34" s="432" t="str">
        <f t="shared" si="0"/>
        <v>----</v>
      </c>
    </row>
    <row r="35" spans="10:19">
      <c r="J35" s="484"/>
      <c r="K35" s="331">
        <v>22476</v>
      </c>
      <c r="L35" s="331" t="s">
        <v>376</v>
      </c>
      <c r="M35" s="331"/>
      <c r="N35" s="332"/>
      <c r="O35" s="332"/>
      <c r="P35" s="159"/>
      <c r="Q35" s="159"/>
      <c r="R35" s="432" t="str">
        <f t="shared" si="0"/>
        <v>----</v>
      </c>
      <c r="S35" s="432" t="str">
        <f t="shared" si="0"/>
        <v>----</v>
      </c>
    </row>
    <row r="36" spans="10:19" ht="25.5">
      <c r="J36" s="484"/>
      <c r="K36" s="331">
        <v>22477</v>
      </c>
      <c r="L36" s="331" t="s">
        <v>377</v>
      </c>
      <c r="M36" s="331"/>
      <c r="N36" s="332"/>
      <c r="O36" s="332"/>
      <c r="P36" s="159"/>
      <c r="Q36" s="159"/>
      <c r="R36" s="432" t="str">
        <f t="shared" si="0"/>
        <v>----</v>
      </c>
      <c r="S36" s="432" t="str">
        <f t="shared" si="0"/>
        <v>----</v>
      </c>
    </row>
    <row r="37" spans="10:19">
      <c r="J37" s="484"/>
      <c r="K37" s="331">
        <v>22478</v>
      </c>
      <c r="L37" s="331" t="s">
        <v>378</v>
      </c>
      <c r="M37" s="331"/>
      <c r="N37" s="332"/>
      <c r="O37" s="332"/>
      <c r="P37" s="159"/>
      <c r="Q37" s="159"/>
      <c r="R37" s="432" t="str">
        <f t="shared" si="0"/>
        <v>----</v>
      </c>
      <c r="S37" s="432" t="str">
        <f t="shared" si="0"/>
        <v>----</v>
      </c>
    </row>
    <row r="38" spans="10:19">
      <c r="J38" s="484"/>
      <c r="K38" s="331">
        <v>22479</v>
      </c>
      <c r="L38" s="331" t="s">
        <v>379</v>
      </c>
      <c r="M38" s="331"/>
      <c r="N38" s="332"/>
      <c r="O38" s="332"/>
      <c r="P38" s="159"/>
      <c r="Q38" s="159"/>
      <c r="R38" s="432" t="str">
        <f t="shared" si="0"/>
        <v>----</v>
      </c>
      <c r="S38" s="432" t="str">
        <f t="shared" si="0"/>
        <v>----</v>
      </c>
    </row>
    <row r="39" spans="10:19">
      <c r="J39" s="484"/>
      <c r="K39" s="331">
        <v>22480</v>
      </c>
      <c r="L39" s="331" t="s">
        <v>380</v>
      </c>
      <c r="M39" s="331"/>
      <c r="N39" s="332"/>
      <c r="O39" s="332"/>
      <c r="P39" s="159"/>
      <c r="Q39" s="159"/>
      <c r="R39" s="432" t="str">
        <f t="shared" si="0"/>
        <v>----</v>
      </c>
      <c r="S39" s="432" t="str">
        <f t="shared" si="0"/>
        <v>----</v>
      </c>
    </row>
    <row r="40" spans="10:19" ht="25.5">
      <c r="J40" s="484"/>
      <c r="K40" s="331">
        <v>22481</v>
      </c>
      <c r="L40" s="331" t="s">
        <v>381</v>
      </c>
      <c r="M40" s="331"/>
      <c r="N40" s="332"/>
      <c r="O40" s="332"/>
      <c r="P40" s="159"/>
      <c r="Q40" s="159"/>
      <c r="R40" s="432" t="str">
        <f t="shared" si="0"/>
        <v>----</v>
      </c>
      <c r="S40" s="432" t="str">
        <f t="shared" si="0"/>
        <v>----</v>
      </c>
    </row>
    <row r="41" spans="10:19" ht="25.5">
      <c r="J41" s="484"/>
      <c r="K41" s="331">
        <v>22482</v>
      </c>
      <c r="L41" s="331" t="s">
        <v>382</v>
      </c>
      <c r="M41" s="331"/>
      <c r="N41" s="332"/>
      <c r="O41" s="332"/>
      <c r="P41" s="159"/>
      <c r="Q41" s="159"/>
      <c r="R41" s="432" t="str">
        <f t="shared" si="0"/>
        <v>----</v>
      </c>
      <c r="S41" s="432" t="str">
        <f t="shared" si="0"/>
        <v>----</v>
      </c>
    </row>
    <row r="42" spans="10:19" ht="25.5">
      <c r="J42" s="484"/>
      <c r="K42" s="331">
        <v>22485</v>
      </c>
      <c r="L42" s="331" t="s">
        <v>383</v>
      </c>
      <c r="M42" s="331"/>
      <c r="N42" s="332"/>
      <c r="O42" s="332"/>
      <c r="P42" s="159"/>
      <c r="Q42" s="159"/>
      <c r="R42" s="432" t="str">
        <f t="shared" si="0"/>
        <v>----</v>
      </c>
      <c r="S42" s="432" t="str">
        <f t="shared" si="0"/>
        <v>----</v>
      </c>
    </row>
    <row r="43" spans="10:19" ht="25.5">
      <c r="J43" s="484"/>
      <c r="K43" s="331">
        <v>22486</v>
      </c>
      <c r="L43" s="331" t="s">
        <v>384</v>
      </c>
      <c r="M43" s="331"/>
      <c r="N43" s="332"/>
      <c r="O43" s="332"/>
      <c r="P43" s="159"/>
      <c r="Q43" s="159"/>
      <c r="R43" s="432" t="str">
        <f t="shared" si="0"/>
        <v>----</v>
      </c>
      <c r="S43" s="432" t="str">
        <f t="shared" si="0"/>
        <v>----</v>
      </c>
    </row>
    <row r="44" spans="10:19">
      <c r="J44" s="484"/>
      <c r="K44" s="331">
        <v>22487</v>
      </c>
      <c r="L44" s="331" t="s">
        <v>385</v>
      </c>
      <c r="M44" s="331"/>
      <c r="N44" s="332"/>
      <c r="O44" s="332"/>
      <c r="P44" s="159"/>
      <c r="Q44" s="159"/>
      <c r="R44" s="432" t="str">
        <f t="shared" si="0"/>
        <v>----</v>
      </c>
      <c r="S44" s="432" t="str">
        <f t="shared" si="0"/>
        <v>----</v>
      </c>
    </row>
    <row r="45" spans="10:19" ht="38.25">
      <c r="J45" s="484"/>
      <c r="K45" s="331">
        <v>22489</v>
      </c>
      <c r="L45" s="331" t="s">
        <v>386</v>
      </c>
      <c r="M45" s="331"/>
      <c r="N45" s="332"/>
      <c r="O45" s="332"/>
      <c r="P45" s="159"/>
      <c r="Q45" s="159"/>
      <c r="R45" s="432" t="str">
        <f t="shared" si="0"/>
        <v>----</v>
      </c>
      <c r="S45" s="432" t="str">
        <f t="shared" si="0"/>
        <v>----</v>
      </c>
    </row>
    <row r="46" spans="10:19" ht="25.5">
      <c r="J46" s="484"/>
      <c r="K46" s="331">
        <v>22491</v>
      </c>
      <c r="L46" s="331" t="s">
        <v>387</v>
      </c>
      <c r="M46" s="331"/>
      <c r="N46" s="332"/>
      <c r="O46" s="332"/>
      <c r="P46" s="159"/>
      <c r="Q46" s="159"/>
      <c r="R46" s="432" t="str">
        <f t="shared" si="0"/>
        <v>----</v>
      </c>
      <c r="S46" s="432" t="str">
        <f t="shared" si="0"/>
        <v>----</v>
      </c>
    </row>
    <row r="47" spans="10:19">
      <c r="J47" s="484"/>
      <c r="K47" s="331">
        <v>22492</v>
      </c>
      <c r="L47" s="331" t="s">
        <v>388</v>
      </c>
      <c r="M47" s="331"/>
      <c r="N47" s="332"/>
      <c r="O47" s="332"/>
      <c r="P47" s="159"/>
      <c r="Q47" s="159"/>
      <c r="R47" s="432" t="str">
        <f t="shared" si="0"/>
        <v>----</v>
      </c>
      <c r="S47" s="432" t="str">
        <f t="shared" si="0"/>
        <v>----</v>
      </c>
    </row>
  </sheetData>
  <mergeCells count="13">
    <mergeCell ref="J6:J47"/>
    <mergeCell ref="D2:H2"/>
    <mergeCell ref="M2:O2"/>
    <mergeCell ref="B4:C5"/>
    <mergeCell ref="P4:P5"/>
    <mergeCell ref="P2:S2"/>
    <mergeCell ref="J4:L5"/>
    <mergeCell ref="M4:M5"/>
    <mergeCell ref="Q4:Q5"/>
    <mergeCell ref="R4:R5"/>
    <mergeCell ref="S4:S5"/>
    <mergeCell ref="N4:N5"/>
    <mergeCell ref="O4:O5"/>
  </mergeCells>
  <hyperlinks>
    <hyperlink ref="P2" r:id="rId1" xr:uid="{00000000-0004-0000-0500-000000000000}"/>
  </hyperlinks>
  <pageMargins left="0.7" right="0.7" top="0.75" bottom="0.75" header="0.3" footer="0.3"/>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4">
    <pageSetUpPr fitToPage="1"/>
  </sheetPr>
  <dimension ref="A1:BE48"/>
  <sheetViews>
    <sheetView zoomScale="85" zoomScaleNormal="85" workbookViewId="0">
      <pane xSplit="3" ySplit="6" topLeftCell="D7" activePane="bottomRight" state="frozen"/>
      <selection pane="topRight" activeCell="D1" sqref="D1"/>
      <selection pane="bottomLeft" activeCell="A7" sqref="A7"/>
      <selection pane="bottomRight" sqref="A1:C1"/>
    </sheetView>
  </sheetViews>
  <sheetFormatPr baseColWidth="10" defaultColWidth="11.42578125" defaultRowHeight="15"/>
  <cols>
    <col min="1" max="1" width="8.85546875" style="3" customWidth="1"/>
    <col min="2" max="2" width="48.42578125" style="1" bestFit="1" customWidth="1"/>
    <col min="3" max="3" width="46.7109375" style="1" customWidth="1"/>
    <col min="4" max="4" width="13.42578125" style="2" customWidth="1"/>
    <col min="5" max="5" width="15.140625" style="3" customWidth="1"/>
    <col min="6" max="6" width="23.7109375" style="3" customWidth="1"/>
    <col min="7" max="7" width="4.42578125" customWidth="1"/>
    <col min="8" max="8" width="15.28515625" style="2" customWidth="1"/>
    <col min="9" max="9" width="19.7109375" style="3" customWidth="1"/>
    <col min="10" max="10" width="23.85546875" style="3" customWidth="1"/>
    <col min="11" max="11" width="2.42578125" style="2" customWidth="1"/>
    <col min="12" max="12" width="15.28515625" style="2" customWidth="1"/>
    <col min="13" max="13" width="16.140625" style="2" customWidth="1"/>
    <col min="14" max="14" width="25.42578125" style="2" customWidth="1"/>
    <col min="15" max="26" width="11.42578125" style="2"/>
    <col min="27" max="27" width="15.140625" style="2" customWidth="1"/>
    <col min="28" max="34" width="11.42578125" style="2"/>
    <col min="36" max="56" width="11.42578125" style="2"/>
    <col min="57" max="57" width="15.140625" style="2" customWidth="1"/>
    <col min="58" max="16384" width="11.42578125" style="2"/>
  </cols>
  <sheetData>
    <row r="1" spans="1:57" s="58" customFormat="1" ht="45.75" customHeight="1" thickBot="1">
      <c r="A1" s="508" t="s">
        <v>238</v>
      </c>
      <c r="B1" s="509"/>
      <c r="C1" s="509"/>
      <c r="D1" s="510" t="s">
        <v>191</v>
      </c>
      <c r="E1" s="511"/>
      <c r="F1" s="188">
        <f>+GEnxFor!G11+Centro!G6</f>
        <v>47</v>
      </c>
      <c r="H1" s="514" t="s">
        <v>191</v>
      </c>
      <c r="I1" s="515"/>
      <c r="J1" s="169">
        <f>+GEnxFor!K11+Centro!K6</f>
        <v>38</v>
      </c>
      <c r="L1" s="514" t="s">
        <v>191</v>
      </c>
      <c r="M1" s="515"/>
      <c r="N1" s="169">
        <f>+GEnxFor!O11+Centro!O6</f>
        <v>0</v>
      </c>
      <c r="AA1" s="211" t="s">
        <v>310</v>
      </c>
      <c r="BA1" s="211"/>
      <c r="BE1" s="211"/>
    </row>
    <row r="2" spans="1:57" s="1" customFormat="1" ht="34.5" customHeight="1" thickBot="1">
      <c r="A2" s="506" t="s">
        <v>154</v>
      </c>
      <c r="B2" s="507"/>
      <c r="C2" s="507"/>
      <c r="D2" s="512" t="s">
        <v>192</v>
      </c>
      <c r="E2" s="513"/>
      <c r="F2" s="189">
        <f>+IFERROR((GEnxFor!G11+Centro!G6)/(GEnxFor!F11+Centro!F6),0)</f>
        <v>0.6811594202898551</v>
      </c>
      <c r="H2" s="514" t="s">
        <v>192</v>
      </c>
      <c r="I2" s="515"/>
      <c r="J2" s="170">
        <f>+IFERROR((GEnxFor!K11+Centro!K6)/(GEnxFor!J11+Centro!J6),0)</f>
        <v>0.64406779661016944</v>
      </c>
      <c r="L2" s="514" t="s">
        <v>192</v>
      </c>
      <c r="M2" s="515"/>
      <c r="N2" s="170">
        <f>+IFERROR((GEnxFor!O11+Centro!O6)/(GEnxFor!N11+Centro!N6),0)</f>
        <v>0</v>
      </c>
      <c r="AA2" s="212" t="str">
        <f>+$F$5</f>
        <v>Grao en Enxeñaría Forestal</v>
      </c>
      <c r="BA2" s="212" t="str">
        <f>+$F$5</f>
        <v>Grao en Enxeñaría Forestal</v>
      </c>
      <c r="BE2" s="212" t="str">
        <f>+$F$5</f>
        <v>Grao en Enxeñaría Forestal</v>
      </c>
    </row>
    <row r="3" spans="1:57" s="1" customFormat="1" ht="6" customHeight="1" thickBot="1">
      <c r="A3" s="46"/>
      <c r="B3" s="46"/>
      <c r="C3" s="46"/>
      <c r="I3" s="24"/>
      <c r="J3" s="24"/>
      <c r="M3" s="24"/>
      <c r="N3" s="24"/>
      <c r="AA3" s="213"/>
      <c r="BA3" s="213"/>
      <c r="BE3" s="213"/>
    </row>
    <row r="4" spans="1:57" ht="36.75" customHeight="1" thickBot="1">
      <c r="A4" s="474" t="s">
        <v>152</v>
      </c>
      <c r="B4" s="479"/>
      <c r="C4" s="59" t="s">
        <v>94</v>
      </c>
      <c r="D4" s="503" t="str">
        <f>+Centro!F4</f>
        <v>Curso 2023-2024</v>
      </c>
      <c r="E4" s="504"/>
      <c r="F4" s="505"/>
      <c r="H4" s="503" t="str">
        <f>+Centro!J4</f>
        <v>Curso 2024-2025</v>
      </c>
      <c r="I4" s="504"/>
      <c r="J4" s="505"/>
      <c r="L4" s="503" t="str">
        <f>+Centro!N4</f>
        <v>Curso 2025-2026</v>
      </c>
      <c r="M4" s="504"/>
      <c r="N4" s="505"/>
      <c r="AA4" s="193" t="str">
        <f>+$D$4</f>
        <v>Curso 2023-2024</v>
      </c>
      <c r="BA4" s="193" t="str">
        <f>+H4</f>
        <v>Curso 2024-2025</v>
      </c>
      <c r="BE4" s="193" t="str">
        <f>+L4</f>
        <v>Curso 2025-2026</v>
      </c>
    </row>
    <row r="5" spans="1:57" ht="38.25" customHeight="1" thickBot="1">
      <c r="A5" s="187" t="s">
        <v>153</v>
      </c>
      <c r="B5" s="187" t="s">
        <v>85</v>
      </c>
      <c r="C5" s="187" t="s">
        <v>95</v>
      </c>
      <c r="D5" s="190" t="s">
        <v>193</v>
      </c>
      <c r="E5" s="191" t="s">
        <v>158</v>
      </c>
      <c r="F5" s="192" t="s">
        <v>241</v>
      </c>
      <c r="H5" s="190" t="s">
        <v>193</v>
      </c>
      <c r="I5" s="191" t="s">
        <v>158</v>
      </c>
      <c r="J5" s="192" t="s">
        <v>241</v>
      </c>
      <c r="L5" s="190" t="s">
        <v>193</v>
      </c>
      <c r="M5" s="191" t="s">
        <v>158</v>
      </c>
      <c r="N5" s="192" t="s">
        <v>241</v>
      </c>
      <c r="AA5" s="194" t="s">
        <v>303</v>
      </c>
      <c r="BA5" s="194" t="s">
        <v>303</v>
      </c>
      <c r="BE5" s="194" t="s">
        <v>303</v>
      </c>
    </row>
    <row r="6" spans="1:57" s="52" customFormat="1" ht="18.75" customHeight="1">
      <c r="A6" s="30" t="s">
        <v>0</v>
      </c>
      <c r="B6" s="31"/>
      <c r="C6" s="31"/>
      <c r="D6" s="34"/>
      <c r="E6" s="32"/>
      <c r="F6" s="32"/>
      <c r="H6" s="34"/>
      <c r="I6" s="32"/>
      <c r="J6" s="32"/>
      <c r="L6" s="34"/>
      <c r="M6" s="32"/>
      <c r="N6" s="32"/>
      <c r="AA6" s="195"/>
      <c r="BA6" s="195"/>
      <c r="BE6" s="195"/>
    </row>
    <row r="7" spans="1:57" ht="30" customHeight="1">
      <c r="A7" s="98" t="str">
        <f>+GEnxFor!A7</f>
        <v>I1-I2</v>
      </c>
      <c r="B7" s="105" t="str">
        <f>+GEnxFor!B7</f>
        <v>Nº Estudantes de novo ingreso (Grao e Máster)</v>
      </c>
      <c r="C7" s="60" t="str">
        <f>+GEnxFor!C7</f>
        <v>AC-01: Acceso, evolución e Expedición de Titulos Oficiais</v>
      </c>
      <c r="D7" s="199">
        <f>+IFERROR(AVERAGE(AA7),0)</f>
        <v>0</v>
      </c>
      <c r="E7" s="200" t="s">
        <v>174</v>
      </c>
      <c r="F7" s="415" t="str">
        <f>+IF(GEnxFor!$H7="Meta Conseguida","OK",IF(GEnxFor!$H7="Meta Non Conseguida","NO OK",IF(GEnxFor!$H7="Indicador Sen Meta","Non Procede","----")))</f>
        <v>NO OK</v>
      </c>
      <c r="H7" s="199">
        <f>+IFERROR(AVERAGE(BA7),0)</f>
        <v>0</v>
      </c>
      <c r="I7" s="200" t="s">
        <v>174</v>
      </c>
      <c r="J7" s="415" t="str">
        <f>+IF(GEnxFor!$L7="Meta Conseguida","OK",IF(GEnxFor!$L7="Meta Non Conseguida","NO OK",IF(GEnxFor!$L7="Indicador Sen Meta","Non Procede","----")))</f>
        <v>Non Procede</v>
      </c>
      <c r="K7"/>
      <c r="L7" s="199">
        <f>+IFERROR(AVERAGE(BE7),0)</f>
        <v>0</v>
      </c>
      <c r="M7" s="200" t="s">
        <v>174</v>
      </c>
      <c r="N7" s="415" t="str">
        <f>+IF(GEnxFor!$P7="Meta Conseguida","OK",IF(GEnxFor!$P7="Meta Non Conseguida","NO OK",IF(GEnxFor!$P7="Indicador Sen Meta","Non Procede","----")))</f>
        <v>----</v>
      </c>
      <c r="AA7" s="420">
        <f>+IF(F7="NO OK",0,IF(F7="OK",1,""))</f>
        <v>0</v>
      </c>
      <c r="AI7" s="2"/>
      <c r="BA7" s="420" t="str">
        <f>+IF(J7="NO OK",0,IF(J7="OK",1,""))</f>
        <v/>
      </c>
      <c r="BE7" s="420" t="str">
        <f>+IF(N7="NO OK",0,IF(N7="OK",1,""))</f>
        <v/>
      </c>
    </row>
    <row r="8" spans="1:57" ht="30" customHeight="1">
      <c r="A8" s="104" t="str">
        <f>+GEnxFor!A8</f>
        <v>I3</v>
      </c>
      <c r="B8" s="63" t="str">
        <f>+GEnxFor!B8</f>
        <v>Indicadores de mobilidade do estudantado</v>
      </c>
      <c r="C8" s="106" t="str">
        <f>+GEnxFor!C8</f>
        <v>DO-0205: Xestión da mobilidade</v>
      </c>
      <c r="D8" s="201">
        <f t="shared" ref="D8:D14" si="0">+IFERROR(AVERAGE(AA8),0)</f>
        <v>0</v>
      </c>
      <c r="E8" s="202" t="s">
        <v>174</v>
      </c>
      <c r="F8" s="416" t="str">
        <f>+IFERROR(IF(GEnxFor!$H8="Meta Totalmente Alcanzada","OK",IF(GEnxFor!$H8="Meta Parcialmente Alcanzada","PARCIAL", IF(GEnxFor!$H8="Ningunha Meta Alcanzada", "NO OK", IF(GEnxFor!$H8="Indicador Sen Meta", "Non Procede","----")))),"----")</f>
        <v>NO OK</v>
      </c>
      <c r="H8" s="201">
        <f t="shared" ref="H8:H14" si="1">+IFERROR(AVERAGE(BA8),0)</f>
        <v>0</v>
      </c>
      <c r="I8" s="202" t="s">
        <v>174</v>
      </c>
      <c r="J8" s="416" t="str">
        <f>+IFERROR(IF(GEnxFor!$L8="Meta Totalmente Alcanzada","OK",IF(GEnxFor!$L8="Meta Parcialmente Alcanzada","PARCIAL", IF(GEnxFor!$L8="Ningunha Meta Alcanzada", "NO OK", IF(GEnxFor!$L8="Indicador Sen Meta", "Non Procede","----")))),"----")</f>
        <v>NO OK</v>
      </c>
      <c r="K8"/>
      <c r="L8" s="201">
        <f t="shared" ref="L8:L14" si="2">+IFERROR(AVERAGE(BE8:BE8),0)</f>
        <v>0</v>
      </c>
      <c r="M8" s="202" t="s">
        <v>174</v>
      </c>
      <c r="N8" s="416" t="str">
        <f>+IFERROR(IF(GEnxFor!$P8="Meta Totalmente Alcanzada","OK",IF(GEnxFor!$P8="Meta Parcialmente Alcanzada","PARCIAL", IF(GEnxFor!$P8="Ningunha Meta Alcanzada", "NO OK", IF(GEnxFor!$P8="Indicador Sen Meta", "Non Procede","----")))),"----")</f>
        <v>Non Procede</v>
      </c>
      <c r="AA8" s="421">
        <f>+IFERROR(IF(GEnxFor!$H8="Indicador Sen Meta","",GEnxFor!$G8/GEnxFor!$F8),0)</f>
        <v>0</v>
      </c>
      <c r="AI8" s="2"/>
      <c r="BA8" s="421">
        <f>+IFERROR(IF(GEnxFor!$L8="Indicador Sen Meta","",GEnxFor!$K8/GEnxFor!$J8),0)</f>
        <v>0</v>
      </c>
      <c r="BE8" s="421" t="str">
        <f>+IFERROR(IF(GEnxFor!$P8="Indicador Sen Meta","",GEnxFor!$O8/GEnxFor!$N8),0)</f>
        <v/>
      </c>
    </row>
    <row r="9" spans="1:57" ht="39" customHeight="1">
      <c r="A9" s="104" t="str">
        <f>+GEnxFor!A11</f>
        <v>I4</v>
      </c>
      <c r="B9" s="63" t="str">
        <f>+GEnxFor!B11</f>
        <v>Resultados dos indicadores do SGC</v>
      </c>
      <c r="C9" s="106" t="s">
        <v>155</v>
      </c>
      <c r="D9" s="201">
        <f t="shared" si="0"/>
        <v>0.67272727272727273</v>
      </c>
      <c r="E9" s="202" t="s">
        <v>174</v>
      </c>
      <c r="F9" s="416" t="str">
        <f>+IFERROR(IF(GEnxFor!$H11="Meta Totalmente Alcanzada","OK",IF(GEnxFor!$H11="Meta Parcialmente Alcanzada","PARCIAL", IF(GEnxFor!$H11="Ningunha Meta Alcanzada", "NO OK", IF(GEnxFor!$H11="Indicador Sen Meta", "Non Procede","----")))),"----")</f>
        <v>----</v>
      </c>
      <c r="H9" s="201">
        <f t="shared" si="1"/>
        <v>0.63636363636363635</v>
      </c>
      <c r="I9" s="202" t="s">
        <v>174</v>
      </c>
      <c r="J9" s="416" t="str">
        <f>+IFERROR(IF(GEnxFor!$L11="Meta Totalmente Alcanzada","OK",IF(GEnxFor!$L11="Meta Parcialmente Alcanzada","PARCIAL", IF(GEnxFor!$L11="Ningunha Meta Alcanzada", "NO OK", IF(GEnxFor!$L11="Indicador Sen Meta", "Non Procede","----")))),"----")</f>
        <v>----</v>
      </c>
      <c r="K9"/>
      <c r="L9" s="201">
        <f t="shared" si="2"/>
        <v>0</v>
      </c>
      <c r="M9" s="202" t="s">
        <v>174</v>
      </c>
      <c r="N9" s="416" t="str">
        <f>+IFERROR(IF(GEnxFor!$P11="Meta Totalmente Alcanzada","OK",IF(GEnxFor!$P11="Meta Parcialmente Alcanzada","PARCIAL", IF(GEnxFor!$P11="Ningunha Meta Alcanzada", "NO OK", IF(GEnxFor!$P11="Indicador Sen Meta", "Non Procede","----")))),"----")</f>
        <v>----</v>
      </c>
      <c r="AA9" s="421">
        <f>+IFERROR(IF(GEnxFor!$H11="Indicador Sen Meta","",GEnxFor!$G11/GEnxFor!$F11),0)</f>
        <v>0.67272727272727273</v>
      </c>
      <c r="AI9" s="2"/>
      <c r="BA9" s="421">
        <f>+IFERROR(IF(GEnxFor!$L11="Indicador Sen Meta","",GEnxFor!$K11/GEnxFor!$J11),0)</f>
        <v>0.63636363636363635</v>
      </c>
      <c r="BE9" s="421">
        <f>+IFERROR(IF(GEnxFor!$P11="Indicador Sen Meta","",GEnxFor!$O11/GEnxFor!$N11),0)</f>
        <v>0</v>
      </c>
    </row>
    <row r="10" spans="1:57" ht="30" customHeight="1">
      <c r="A10" s="104" t="str">
        <f>+GEnxFor!A12</f>
        <v>I5</v>
      </c>
      <c r="B10" s="63" t="str">
        <f>+GEnxFor!B12</f>
        <v>Indicadores de formación do PDI</v>
      </c>
      <c r="C10" s="106" t="str">
        <f>+GEnxFor!C12</f>
        <v>PE-02 Xestión de PDI</v>
      </c>
      <c r="D10" s="201">
        <f t="shared" si="0"/>
        <v>0</v>
      </c>
      <c r="E10" s="202" t="s">
        <v>174</v>
      </c>
      <c r="F10" s="416" t="str">
        <f>+IFERROR(IF(GEnxFor!$H12="Meta Totalmente Alcanzada","OK",IF(GEnxFor!$H12="Meta Parcialmente Alcanzada","PARCIAL", IF(GEnxFor!$H12="Ningunha Meta Alcanzada", "NO OK", IF(GEnxFor!$H12="Indicador Sen Meta", "Non Procede","----")))),"----")</f>
        <v>NO OK</v>
      </c>
      <c r="H10" s="201">
        <f t="shared" si="1"/>
        <v>0</v>
      </c>
      <c r="I10" s="202" t="s">
        <v>174</v>
      </c>
      <c r="J10" s="416" t="str">
        <f>+IFERROR(IF(GEnxFor!$L12="Meta Totalmente Alcanzada","OK",IF(GEnxFor!$L12="Meta Parcialmente Alcanzada","PARCIAL", IF(GEnxFor!$L12="Ningunha Meta Alcanzada", "NO OK", IF(GEnxFor!$L12="Indicador Sen Meta", "Non Procede","----")))),"----")</f>
        <v>----</v>
      </c>
      <c r="K10"/>
      <c r="L10" s="201">
        <f t="shared" si="2"/>
        <v>0</v>
      </c>
      <c r="M10" s="202" t="s">
        <v>174</v>
      </c>
      <c r="N10" s="416" t="str">
        <f>+IFERROR(IF(GEnxFor!$P12="Meta Totalmente Alcanzada","OK",IF(GEnxFor!$P12="Meta Parcialmente Alcanzada","PARCIAL", IF(GEnxFor!$P12="Ningunha Meta Alcanzada", "NO OK", IF(GEnxFor!$P12="Indicador Sen Meta", "Non Procede","----")))),"----")</f>
        <v>Non Procede</v>
      </c>
      <c r="AA10" s="421">
        <f>+IFERROR(IF(GEnxFor!$H12="Indicador Sen Meta","",GEnxFor!$G12/GEnxFor!$F12),0)</f>
        <v>0</v>
      </c>
      <c r="AI10" s="2"/>
      <c r="BA10" s="421">
        <f>+IFERROR(IF(GEnxFor!$L12="Indicador Sen Meta","",GEnxFor!$K12/GEnxFor!$J12),0)</f>
        <v>0</v>
      </c>
      <c r="BE10" s="421" t="str">
        <f>+IFERROR(IF(GEnxFor!$P12="Indicador Sen Meta","",GEnxFor!$O12/GEnxFor!$N12),0)</f>
        <v/>
      </c>
    </row>
    <row r="11" spans="1:57" ht="30" customHeight="1">
      <c r="A11" s="104" t="str">
        <f>+GEnxFor!A16</f>
        <v>I7</v>
      </c>
      <c r="B11" s="63" t="str">
        <f>+GEnxFor!B16</f>
        <v>% PDI do título avaliado polo programa DOCENTIA e resultados obtidos</v>
      </c>
      <c r="C11" s="106" t="str">
        <f>+GEnxFor!C16</f>
        <v>PE-02 Xestión de PDI</v>
      </c>
      <c r="D11" s="201">
        <f t="shared" si="0"/>
        <v>0</v>
      </c>
      <c r="E11" s="202" t="s">
        <v>174</v>
      </c>
      <c r="F11" s="416" t="str">
        <f>+IFERROR(IF(GEnxFor!$H16="Meta Totalmente Alcanzada","OK",IF(GEnxFor!$H16="Meta Parcialmente Alcanzada","PARCIAL", IF(GEnxFor!$H16="Ningunha Meta Alcanzada", "NO OK", IF(GEnxFor!$H16="Indicador Sen Meta", "Non Procede","----")))),"----")</f>
        <v>NO OK</v>
      </c>
      <c r="H11" s="201">
        <f t="shared" si="1"/>
        <v>1</v>
      </c>
      <c r="I11" s="202" t="s">
        <v>174</v>
      </c>
      <c r="J11" s="416" t="str">
        <f>+IFERROR(IF(GEnxFor!$L16="Meta Totalmente Alcanzada","OK",IF(GEnxFor!$L16="Meta Parcialmente Alcanzada","PARCIAL", IF(GEnxFor!$L16="Ningunha Meta Alcanzada", "NO OK", IF(GEnxFor!$L16="Indicador Sen Meta", "Non Procede","----")))),"----")</f>
        <v>OK</v>
      </c>
      <c r="K11"/>
      <c r="L11" s="201">
        <f t="shared" si="2"/>
        <v>0</v>
      </c>
      <c r="M11" s="202" t="s">
        <v>174</v>
      </c>
      <c r="N11" s="416" t="str">
        <f>+IFERROR(IF(GEnxFor!$P16="Meta Totalmente Alcanzada","OK",IF(GEnxFor!$P16="Meta Parcialmente Alcanzada","PARCIAL", IF(GEnxFor!$P16="Ningunha Meta Alcanzada", "NO OK", IF(GEnxFor!$P16="Indicador Sen Meta", "Non Procede","----")))),"----")</f>
        <v>Non Procede</v>
      </c>
      <c r="AA11" s="421">
        <f>+IFERROR(IF(GEnxFor!$H16="Indicador Sen Meta","",GEnxFor!$G16/GEnxFor!$F16),0)</f>
        <v>0</v>
      </c>
      <c r="AI11" s="2"/>
      <c r="BA11" s="421">
        <f>+IFERROR(IF(GEnxFor!$L16="Indicador Sen Meta","",GEnxFor!$K16/GEnxFor!$J16),0)</f>
        <v>1</v>
      </c>
      <c r="BE11" s="421" t="str">
        <f>+IFERROR(IF(GEnxFor!$P16="Indicador Sen Meta","",GEnxFor!$O16/GEnxFor!$N16),0)</f>
        <v/>
      </c>
    </row>
    <row r="12" spans="1:57" ht="30" customHeight="1">
      <c r="A12" s="104" t="str">
        <f>+GEnxFor!A20</f>
        <v>I8</v>
      </c>
      <c r="B12" s="94" t="str">
        <f>+GEnxFor!B20</f>
        <v xml:space="preserve">Indicadores de mobilidade do PDI </v>
      </c>
      <c r="C12" s="107" t="str">
        <f>+GEnxFor!C20</f>
        <v>PE-02 Xestión de PDI</v>
      </c>
      <c r="D12" s="201">
        <f t="shared" si="0"/>
        <v>0</v>
      </c>
      <c r="E12" s="202" t="s">
        <v>174</v>
      </c>
      <c r="F12" s="416" t="str">
        <f>+IFERROR(IF(GEnxFor!$H20="Meta Totalmente Alcanzada","OK",IF(GEnxFor!$H20="Meta Parcialmente Alcanzada","PARCIAL", IF(GEnxFor!$H20="Ningunha Meta Alcanzada", "NO OK", IF(GEnxFor!$H20="Indicador Sen Meta", "Non Procede","----")))),"----")</f>
        <v>NO OK</v>
      </c>
      <c r="H12" s="201">
        <f t="shared" si="1"/>
        <v>0</v>
      </c>
      <c r="I12" s="202" t="s">
        <v>174</v>
      </c>
      <c r="J12" s="416" t="str">
        <f>+IFERROR(IF(GEnxFor!$L20="Meta Totalmente Alcanzada","OK",IF(GEnxFor!$L20="Meta Parcialmente Alcanzada","PARCIAL", IF(GEnxFor!$L20="Ningunha Meta Alcanzada", "NO OK", IF(GEnxFor!$L20="Indicador Sen Meta", "Non Procede","----")))),"----")</f>
        <v>----</v>
      </c>
      <c r="K12"/>
      <c r="L12" s="201">
        <f t="shared" si="2"/>
        <v>0</v>
      </c>
      <c r="M12" s="202" t="s">
        <v>174</v>
      </c>
      <c r="N12" s="416" t="str">
        <f>+IFERROR(IF(GEnxFor!$P20="Meta Totalmente Alcanzada","OK",IF(GEnxFor!$P20="Meta Parcialmente Alcanzada","PARCIAL", IF(GEnxFor!$P20="Ningunha Meta Alcanzada", "NO OK", IF(GEnxFor!$P20="Indicador Sen Meta", "Non Procede","----")))),"----")</f>
        <v>Non Procede</v>
      </c>
      <c r="AA12" s="421">
        <f>+IFERROR(IF(GEnxFor!$H20="Indicador Sen Meta","",GEnxFor!$G20/GEnxFor!$F20),0)</f>
        <v>0</v>
      </c>
      <c r="AI12" s="2"/>
      <c r="BA12" s="421">
        <f>+IFERROR(IF(GEnxFor!$L20="Indicador Sen Meta","",GEnxFor!$K20/GEnxFor!$J20),0)</f>
        <v>0</v>
      </c>
      <c r="BE12" s="421" t="str">
        <f>+IFERROR(IF(GEnxFor!$P20="Indicador Sen Meta","",GEnxFor!$O20/GEnxFor!$N20),0)</f>
        <v/>
      </c>
    </row>
    <row r="13" spans="1:57" ht="30" customHeight="1">
      <c r="A13" s="104" t="str">
        <f>+GEnxFor!A24</f>
        <v>I10</v>
      </c>
      <c r="B13" s="94" t="str">
        <f>+GEnxFor!B24</f>
        <v>Indicadores de resultados</v>
      </c>
      <c r="C13" s="107" t="str">
        <f>+GEnxFor!C24</f>
        <v>DE-02  Seguimento e Medición; 
DE-03 Revisión do sistema pola dirección</v>
      </c>
      <c r="D13" s="201">
        <f t="shared" si="0"/>
        <v>0.5</v>
      </c>
      <c r="E13" s="154" t="s">
        <v>174</v>
      </c>
      <c r="F13" s="416" t="str">
        <f>+IFERROR(IF(GEnxFor!$H24="Meta Totalmente Alcanzada","OK",IF(GEnxFor!$H24="Meta Parcialmente Alcanzada","PARCIAL", IF(GEnxFor!$H24="Ningunha Meta Alcanzada", "NO OK", IF(GEnxFor!$H24="Indicador Sen Meta", "Non Procede","----")))),"----")</f>
        <v>PARCIAL</v>
      </c>
      <c r="H13" s="201">
        <f t="shared" si="1"/>
        <v>0.7</v>
      </c>
      <c r="I13" s="154" t="s">
        <v>174</v>
      </c>
      <c r="J13" s="416" t="str">
        <f>+IFERROR(IF(GEnxFor!$L24="Meta Totalmente Alcanzada","OK",IF(GEnxFor!$L24="Meta Parcialmente Alcanzada","PARCIAL", IF(GEnxFor!$L24="Ningunha Meta Alcanzada", "NO OK", IF(GEnxFor!$L24="Indicador Sen Meta", "Non Procede","----")))),"----")</f>
        <v>PARCIAL</v>
      </c>
      <c r="K13"/>
      <c r="L13" s="201">
        <f t="shared" si="2"/>
        <v>0</v>
      </c>
      <c r="M13" s="154" t="s">
        <v>174</v>
      </c>
      <c r="N13" s="416" t="str">
        <f>+IFERROR(IF(GEnxFor!$P24="Meta Totalmente Alcanzada","OK",IF(GEnxFor!$P24="Meta Parcialmente Alcanzada","PARCIAL", IF(GEnxFor!$P24="Ningunha Meta Alcanzada", "NO OK", IF(GEnxFor!$P24="Indicador Sen Meta", "Non Procede","----")))),"----")</f>
        <v>----</v>
      </c>
      <c r="AA13" s="421">
        <f>+IFERROR(IF(GEnxFor!$H24="Indicador Sen Meta","",GEnxFor!$G24/GEnxFor!$F24),0)</f>
        <v>0.5</v>
      </c>
      <c r="AI13" s="2"/>
      <c r="BA13" s="421">
        <f>+IFERROR(IF(GEnxFor!$L24="Indicador Sen Meta","",GEnxFor!$K24/GEnxFor!$J24),0)</f>
        <v>0.7</v>
      </c>
      <c r="BE13" s="421">
        <f>+IFERROR(IF(GEnxFor!$P24="Indicador Sen Meta","",GEnxFor!$O24/GEnxFor!$N24),0)</f>
        <v>0</v>
      </c>
    </row>
    <row r="14" spans="1:57" ht="30" customHeight="1">
      <c r="A14" s="108" t="str">
        <f>+GEnxFor!A37</f>
        <v>I11</v>
      </c>
      <c r="B14" s="96" t="str">
        <f>+GEnxFor!B37</f>
        <v>Relación de Oferta / Demanda de prazas</v>
      </c>
      <c r="C14" s="109" t="str">
        <f>+GEnxFor!C37</f>
        <v>AC-01: Acceso, evolución e Expedición de Titulos Oficiais</v>
      </c>
      <c r="D14" s="203">
        <f t="shared" si="0"/>
        <v>0.33333333333333331</v>
      </c>
      <c r="E14" s="155" t="s">
        <v>174</v>
      </c>
      <c r="F14" s="417" t="str">
        <f>+IFERROR(IF(GEnxFor!$H37="Meta Totalmente Alcanzada","OK",IF(GEnxFor!$H37="Meta Parcialmente Alcanzada","PARCIAL", IF(GEnxFor!$H37="Ningunha Meta Alcanzada", "NO OK", IF(GEnxFor!$H37="Indicador Sen Meta", "Non Procede","----")))),"----")</f>
        <v>PARCIAL</v>
      </c>
      <c r="H14" s="203">
        <f t="shared" si="1"/>
        <v>0.33333333333333331</v>
      </c>
      <c r="I14" s="155" t="s">
        <v>174</v>
      </c>
      <c r="J14" s="417" t="str">
        <f>+IFERROR(IF(GEnxFor!$L37="Meta Totalmente Alcanzada","OK",IF(GEnxFor!$L37="Meta Parcialmente Alcanzada","PARCIAL", IF(GEnxFor!$L37="Ningunha Meta Alcanzada", "NO OK", IF(GEnxFor!$L37="Indicador Sen Meta", "Non Procede","----")))),"----")</f>
        <v>PARCIAL</v>
      </c>
      <c r="K14"/>
      <c r="L14" s="203">
        <f t="shared" si="2"/>
        <v>0</v>
      </c>
      <c r="M14" s="155" t="s">
        <v>174</v>
      </c>
      <c r="N14" s="417" t="str">
        <f>+IFERROR(IF(GEnxFor!$P37="Meta Totalmente Alcanzada","OK",IF(GEnxFor!$P37="Meta Parcialmente Alcanzada","PARCIAL", IF(GEnxFor!$P37="Ningunha Meta Alcanzada", "NO OK", IF(GEnxFor!$P37="Indicador Sen Meta", "Non Procede","----")))),"----")</f>
        <v>Non Procede</v>
      </c>
      <c r="AA14" s="421">
        <f>+IFERROR(IF(GEnxFor!$H37="Indicador Sen Meta","",GEnxFor!$G37/GEnxFor!$F37),0)</f>
        <v>0.33333333333333331</v>
      </c>
      <c r="AI14" s="2"/>
      <c r="BA14" s="421">
        <f>+IFERROR(IF(GEnxFor!$L37="Indicador Sen Meta","",GEnxFor!$K37/GEnxFor!$J37),0)</f>
        <v>0.33333333333333331</v>
      </c>
      <c r="BE14" s="421" t="str">
        <f>+IFERROR(IF(GEnxFor!$P37="Indicador Sen Meta","",GEnxFor!$O37/GEnxFor!$N37),0)</f>
        <v/>
      </c>
    </row>
    <row r="15" spans="1:57" ht="30" customHeight="1">
      <c r="A15" s="91"/>
      <c r="B15" s="22"/>
      <c r="C15" s="22"/>
      <c r="F15" s="49"/>
      <c r="J15" s="49"/>
      <c r="K15"/>
      <c r="M15" s="3"/>
      <c r="N15" s="49"/>
      <c r="AA15" s="375"/>
      <c r="AI15" s="2"/>
      <c r="BA15" s="375"/>
      <c r="BE15" s="375"/>
    </row>
    <row r="16" spans="1:57" ht="30" customHeight="1">
      <c r="A16" s="35" t="s">
        <v>19</v>
      </c>
      <c r="B16" s="36"/>
      <c r="C16" s="36"/>
      <c r="D16" s="39"/>
      <c r="E16" s="37"/>
      <c r="F16" s="37"/>
      <c r="G16" s="52"/>
      <c r="H16" s="39"/>
      <c r="I16" s="37"/>
      <c r="J16" s="37"/>
      <c r="K16" s="52"/>
      <c r="L16" s="39"/>
      <c r="M16" s="37"/>
      <c r="N16" s="37"/>
      <c r="AA16" s="196"/>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196"/>
      <c r="BB16" s="52"/>
      <c r="BC16" s="52"/>
      <c r="BD16" s="52"/>
      <c r="BE16" s="196"/>
    </row>
    <row r="17" spans="1:57" ht="13.5" customHeight="1">
      <c r="A17" s="91"/>
      <c r="B17" s="161"/>
      <c r="C17" s="161"/>
      <c r="K17"/>
      <c r="M17" s="3"/>
      <c r="N17" s="3"/>
      <c r="AA17" s="375"/>
      <c r="AI17" s="2"/>
      <c r="BA17" s="375"/>
      <c r="BE17" s="375"/>
    </row>
    <row r="18" spans="1:57" s="52" customFormat="1" ht="34.5" customHeight="1">
      <c r="A18" s="167" t="str">
        <f>+GEnxFor!A46</f>
        <v>I20</v>
      </c>
      <c r="B18" s="93" t="str">
        <f>+GEnxFor!B46</f>
        <v>Índice das enquisas de satisfacción coas titulacións</v>
      </c>
      <c r="C18" s="110" t="str">
        <f>+GEnxFor!C46</f>
        <v>MC-05 Medición satisfacción</v>
      </c>
      <c r="D18" s="199">
        <f t="shared" ref="D18:D35" si="3">+IFERROR(AVERAGE(AA18),0)</f>
        <v>1</v>
      </c>
      <c r="E18" s="153" t="s">
        <v>174</v>
      </c>
      <c r="F18" s="415" t="str">
        <f>+IFERROR(IF(GEnxFor!$H46="Meta Totalmente Alcanzada","OK",IF(GEnxFor!$H46="Meta Parcialmente Alcanzada","PARCIAL", IF(GEnxFor!$H46="Ningunha Meta Alcanzada", "NO OK", IF(GEnxFor!$H46="Indicador Sen Meta", "Non Procede","----")))),"----")</f>
        <v>OK</v>
      </c>
      <c r="G18"/>
      <c r="H18" s="199">
        <f t="shared" ref="H18:H35" si="4">+IFERROR(AVERAGE(BA18),0)</f>
        <v>0.8</v>
      </c>
      <c r="I18" s="153" t="s">
        <v>174</v>
      </c>
      <c r="J18" s="415" t="str">
        <f>+IFERROR(IF(GEnxFor!$L46="Meta Totalmente Alcanzada","OK",IF(GEnxFor!$L46="Meta Parcialmente Alcanzada","PARCIAL", IF(GEnxFor!$L46="Ningunha Meta Alcanzada", "NO OK", IF(GEnxFor!$L46="Indicador Sen Meta", "Non Procede","----")))),"----")</f>
        <v>PARCIAL</v>
      </c>
      <c r="K18"/>
      <c r="L18" s="199">
        <f t="shared" ref="L18:L35" si="5">+IFERROR(AVERAGE(BE18:BE18),0)</f>
        <v>0</v>
      </c>
      <c r="M18" s="153" t="s">
        <v>174</v>
      </c>
      <c r="N18" s="415" t="str">
        <f>+IFERROR(IF(GEnxFor!$P46="Meta Totalmente Alcanzada","OK",IF(GEnxFor!$P46="Meta Parcialmente Alcanzada","PARCIAL", IF(GEnxFor!$P46="Ningunha Meta Alcanzada", "NO OK", IF(GEnxFor!$P46="Indicador Sen Meta", "Non Procede","----")))),"----")</f>
        <v>----</v>
      </c>
      <c r="AA18" s="421">
        <f>+IFERROR(IF(GEnxFor!$H46="Indicador Sen Meta","",GEnxFor!$G46/GEnxFor!$F46),0)</f>
        <v>1</v>
      </c>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421">
        <f>+IFERROR(IF(GEnxFor!$L46="Indicador Sen Meta","",GEnxFor!$K46/GEnxFor!$J46),0)</f>
        <v>0.8</v>
      </c>
      <c r="BB18" s="2"/>
      <c r="BC18" s="2"/>
      <c r="BD18" s="2"/>
      <c r="BE18" s="421">
        <f>+IFERROR(IF(GEnxFor!$P46="Indicador Sen Meta","",GEnxFor!$O46/GEnxFor!$N46),0)</f>
        <v>0</v>
      </c>
    </row>
    <row r="19" spans="1:57" ht="25.5">
      <c r="A19" s="111" t="str">
        <f>+GEnxFor!A52</f>
        <v>I21</v>
      </c>
      <c r="B19" s="94" t="str">
        <f>+GEnxFor!B52</f>
        <v>Taxa de abandono  (Egreso)</v>
      </c>
      <c r="C19" s="107" t="str">
        <f>+GEnxFor!C52</f>
        <v>DE-02  Seguimento e Medición; 
DE-03 Revisión do sistema pola dirección</v>
      </c>
      <c r="D19" s="201">
        <f t="shared" si="3"/>
        <v>1</v>
      </c>
      <c r="E19" s="154" t="s">
        <v>174</v>
      </c>
      <c r="F19" s="416" t="str">
        <f>+IF(GEnxFor!$H52="Meta Conseguida","OK",IF(GEnxFor!$H52="Meta Non Conseguida","NO OK",IF(GEnxFor!$H52="Indicador Sen Meta","Non Procede","----")))</f>
        <v>OK</v>
      </c>
      <c r="H19" s="201">
        <f t="shared" si="4"/>
        <v>0</v>
      </c>
      <c r="I19" s="154" t="s">
        <v>174</v>
      </c>
      <c r="J19" s="416" t="str">
        <f>+IF(GEnxFor!$L52="Meta Conseguida","OK",IF(GEnxFor!$L52="Meta Non Conseguida","NO OK",IF(GEnxFor!$L52="Indicador Sen Meta","Non Procede","----")))</f>
        <v>NO OK</v>
      </c>
      <c r="K19"/>
      <c r="L19" s="201">
        <f t="shared" si="5"/>
        <v>0</v>
      </c>
      <c r="M19" s="154" t="s">
        <v>174</v>
      </c>
      <c r="N19" s="416" t="str">
        <f>+IF(GEnxFor!$P52="Meta Conseguida","OK",IF(GEnxFor!$P52="Meta Non Conseguida","NO OK",IF(GEnxFor!$P52="Indicador Sen Meta","Non Procede","----")))</f>
        <v>----</v>
      </c>
      <c r="AA19" s="420">
        <f t="shared" ref="AA19:AA20" si="6">+IF(F19="NO OK",0,IF(F19="OK",1,""))</f>
        <v>1</v>
      </c>
      <c r="AI19" s="2"/>
      <c r="BA19" s="420">
        <f t="shared" ref="BA19:BA20" si="7">+IF(J19="NO OK",0,IF(J19="OK",1,""))</f>
        <v>0</v>
      </c>
      <c r="BE19" s="420" t="str">
        <f t="shared" ref="BE19:BE20" si="8">+IF(N19="NO OK",0,IF(N19="OK",1,""))</f>
        <v/>
      </c>
    </row>
    <row r="20" spans="1:57" ht="30" customHeight="1">
      <c r="A20" s="111" t="str">
        <f>+GEnxFor!A53</f>
        <v>I22</v>
      </c>
      <c r="B20" s="94" t="str">
        <f>+GEnxFor!B53</f>
        <v>Taxa de cambio de estudo</v>
      </c>
      <c r="C20" s="107" t="str">
        <f>+GEnxFor!C53</f>
        <v>DE-02  Seguimento e Medición; 
DE-03 Revisión do sistema pola dirección</v>
      </c>
      <c r="D20" s="201">
        <f t="shared" si="3"/>
        <v>1</v>
      </c>
      <c r="E20" s="154" t="s">
        <v>174</v>
      </c>
      <c r="F20" s="416" t="str">
        <f>+IF(GEnxFor!$H53="Meta Conseguida","OK",IF(GEnxFor!$H53="Meta Non Conseguida","NO OK",IF(GEnxFor!$H53="Indicador Sen Meta","Non Procede","----")))</f>
        <v>OK</v>
      </c>
      <c r="H20" s="201">
        <f t="shared" si="4"/>
        <v>0</v>
      </c>
      <c r="I20" s="154" t="s">
        <v>174</v>
      </c>
      <c r="J20" s="416" t="str">
        <f>+IF(GEnxFor!$L53="Meta Conseguida","OK",IF(GEnxFor!$L53="Meta Non Conseguida","NO OK",IF(GEnxFor!$L53="Indicador Sen Meta","Non Procede","----")))</f>
        <v>NO OK</v>
      </c>
      <c r="K20"/>
      <c r="L20" s="201">
        <f t="shared" si="5"/>
        <v>0</v>
      </c>
      <c r="M20" s="154" t="s">
        <v>174</v>
      </c>
      <c r="N20" s="416" t="str">
        <f>+IF(GEnxFor!$P53="Meta Conseguida","OK",IF(GEnxFor!$P53="Meta Non Conseguida","NO OK",IF(GEnxFor!$P53="Indicador Sen Meta","Non Procede","----")))</f>
        <v>----</v>
      </c>
      <c r="AA20" s="420">
        <f t="shared" si="6"/>
        <v>1</v>
      </c>
      <c r="AI20" s="2"/>
      <c r="BA20" s="420">
        <f t="shared" si="7"/>
        <v>0</v>
      </c>
      <c r="BE20" s="420" t="str">
        <f t="shared" si="8"/>
        <v/>
      </c>
    </row>
    <row r="21" spans="1:57" ht="30" customHeight="1">
      <c r="A21" s="111" t="str">
        <f>+GEnxFor!A54</f>
        <v>I23</v>
      </c>
      <c r="B21" s="94" t="str">
        <f>+GEnxFor!B54</f>
        <v>Índice de satisfacción cos recursos materiais e servizos</v>
      </c>
      <c r="C21" s="107" t="str">
        <f>+GEnxFor!C54</f>
        <v>IA-01: Xestión dos recursos materiais e dos servizos</v>
      </c>
      <c r="D21" s="201">
        <f t="shared" si="3"/>
        <v>1</v>
      </c>
      <c r="E21" s="154" t="s">
        <v>174</v>
      </c>
      <c r="F21" s="416" t="str">
        <f>+IFERROR(IF(GEnxFor!$H54="Meta Totalmente Alcanzada","OK",IF(GEnxFor!$H54="Meta Parcialmente Alcanzada","PARCIAL", IF(GEnxFor!$H54="Ningunha Meta Alcanzada", "NO OK", IF(GEnxFor!$H54="Indicador Sen Meta", "Non Procede","----")))),"----")</f>
        <v>OK</v>
      </c>
      <c r="H21" s="201">
        <f t="shared" si="4"/>
        <v>1</v>
      </c>
      <c r="I21" s="154" t="s">
        <v>174</v>
      </c>
      <c r="J21" s="416" t="str">
        <f>+IFERROR(IF(GEnxFor!$L54="Meta Totalmente Alcanzada","OK",IF(GEnxFor!$L54="Meta Parcialmente Alcanzada","PARCIAL", IF(GEnxFor!$L54="Ningunha Meta Alcanzada", "NO OK", IF(GEnxFor!$L54="Indicador Sen Meta", "Non Procede","----")))),"----")</f>
        <v>OK</v>
      </c>
      <c r="K21"/>
      <c r="L21" s="201">
        <f t="shared" si="5"/>
        <v>0</v>
      </c>
      <c r="M21" s="154" t="s">
        <v>174</v>
      </c>
      <c r="N21" s="416" t="str">
        <f>+IFERROR(IF(GEnxFor!$P54="Meta Totalmente Alcanzada","OK",IF(GEnxFor!$P54="Meta Parcialmente Alcanzada","PARCIAL", IF(GEnxFor!$P54="Ningunha Meta Alcanzada", "NO OK", IF(GEnxFor!$P54="Indicador Sen Meta", "Non Procede","----")))),"----")</f>
        <v>----</v>
      </c>
      <c r="AA21" s="421">
        <f>+IFERROR(IF(GEnxFor!$H54="Indicador Sen Meta","",GEnxFor!$G54/GEnxFor!$F54),0)</f>
        <v>1</v>
      </c>
      <c r="AI21" s="2"/>
      <c r="BA21" s="421">
        <f>+IFERROR(IF(GEnxFor!$L54="Indicador Sen Meta","",GEnxFor!$K54/GEnxFor!$J54),0)</f>
        <v>1</v>
      </c>
      <c r="BE21" s="421">
        <f>+IFERROR(IF(GEnxFor!$P54="Indicador Sen Meta","",GEnxFor!$O54/GEnxFor!$N54),0)</f>
        <v>0</v>
      </c>
    </row>
    <row r="22" spans="1:57" ht="30" customHeight="1">
      <c r="A22" s="111" t="str">
        <f>+GEnxFor!A59</f>
        <v>I24</v>
      </c>
      <c r="B22" s="94" t="str">
        <f>+GEnxFor!B59</f>
        <v>Índice de satisfacción coa orientación recibida no centro</v>
      </c>
      <c r="C22" s="107" t="str">
        <f>+GEnxFor!C59</f>
        <v>DO-0203: Orientación do estudantado e atención ás NEAE</v>
      </c>
      <c r="D22" s="201">
        <f t="shared" si="3"/>
        <v>1</v>
      </c>
      <c r="E22" s="154" t="s">
        <v>174</v>
      </c>
      <c r="F22" s="416" t="str">
        <f>+IFERROR(IF(GEnxFor!$H59="Meta Totalmente Alcanzada","OK",IF(GEnxFor!$H59="Meta Parcialmente Alcanzada","PARCIAL", IF(GEnxFor!$H59="Ningunha Meta Alcanzada", "NO OK", IF(GEnxFor!$H59="Indicador Sen Meta", "Non Procede","----")))),"----")</f>
        <v>OK</v>
      </c>
      <c r="H22" s="201">
        <f t="shared" si="4"/>
        <v>0.75</v>
      </c>
      <c r="I22" s="154" t="s">
        <v>174</v>
      </c>
      <c r="J22" s="416" t="str">
        <f>+IFERROR(IF(GEnxFor!$L59="Meta Totalmente Alcanzada","OK",IF(GEnxFor!$L59="Meta Parcialmente Alcanzada","PARCIAL", IF(GEnxFor!$L59="Ningunha Meta Alcanzada", "NO OK", IF(GEnxFor!$L59="Indicador Sen Meta", "Non Procede","----")))),"----")</f>
        <v>PARCIAL</v>
      </c>
      <c r="K22"/>
      <c r="L22" s="201">
        <f t="shared" si="5"/>
        <v>0</v>
      </c>
      <c r="M22" s="154" t="s">
        <v>174</v>
      </c>
      <c r="N22" s="416" t="str">
        <f>+IFERROR(IF(GEnxFor!$P59="Meta Totalmente Alcanzada","OK",IF(GEnxFor!$P59="Meta Parcialmente Alcanzada","PARCIAL", IF(GEnxFor!$P59="Ningunha Meta Alcanzada", "NO OK", IF(GEnxFor!$P59="Indicador Sen Meta", "Non Procede","----")))),"----")</f>
        <v>----</v>
      </c>
      <c r="AA22" s="421">
        <f>+IFERROR(IF(GEnxFor!$H59="Indicador Sen Meta","",GEnxFor!$G59/GEnxFor!$F59),0)</f>
        <v>1</v>
      </c>
      <c r="AI22" s="2"/>
      <c r="BA22" s="421">
        <f>+IFERROR(IF(GEnxFor!$L59="Indicador Sen Meta","",GEnxFor!$K59/GEnxFor!$J59),0)</f>
        <v>0.75</v>
      </c>
      <c r="BE22" s="421">
        <f>+IFERROR(IF(GEnxFor!$P59="Indicador Sen Meta","",GEnxFor!$O59/GEnxFor!$N59),0)</f>
        <v>0</v>
      </c>
    </row>
    <row r="23" spans="1:57" ht="30" customHeight="1">
      <c r="A23" s="111" t="str">
        <f>+GEnxFor!A64</f>
        <v>I25</v>
      </c>
      <c r="B23" s="94" t="str">
        <f>+GEnxFor!B64</f>
        <v>% Alumnado en prácticas académicas</v>
      </c>
      <c r="C23" s="107" t="str">
        <f>+GEnxFor!C64</f>
        <v>DO-0204: Xestión das prácticas académicas</v>
      </c>
      <c r="D23" s="201">
        <f t="shared" si="3"/>
        <v>0</v>
      </c>
      <c r="E23" s="154" t="s">
        <v>174</v>
      </c>
      <c r="F23" s="416" t="str">
        <f>+IF(GEnxFor!$H64="Meta Conseguida","OK",IF(GEnxFor!$H64="Meta Non Conseguida","NO OK",IF(GEnxFor!$H64="Indicador Sen Meta","Non Procede","----")))</f>
        <v>NO OK</v>
      </c>
      <c r="H23" s="201">
        <f t="shared" si="4"/>
        <v>0</v>
      </c>
      <c r="I23" s="154" t="s">
        <v>174</v>
      </c>
      <c r="J23" s="416" t="str">
        <f>+IF(GEnxFor!$L64="Meta Conseguida","OK",IF(GEnxFor!$L64="Meta Non Conseguida","NO OK",IF(GEnxFor!$L64="Indicador Sen Meta","Non Procede","----")))</f>
        <v>NO OK</v>
      </c>
      <c r="K23"/>
      <c r="L23" s="201">
        <f t="shared" si="5"/>
        <v>0</v>
      </c>
      <c r="M23" s="154" t="s">
        <v>174</v>
      </c>
      <c r="N23" s="416" t="str">
        <f>+IF(GEnxFor!$P64="Meta Conseguida","OK",IF(GEnxFor!$P64="Meta Non Conseguida","NO OK",IF(GEnxFor!$P64="Indicador Sen Meta","Non Procede","----")))</f>
        <v>----</v>
      </c>
      <c r="AA23" s="420">
        <f>+IF(F23="NO OK",0,IF(F23="OK",1,""))</f>
        <v>0</v>
      </c>
      <c r="AI23" s="2"/>
      <c r="BA23" s="420">
        <f>+IF(J23="NO OK",0,IF(J23="OK",1,""))</f>
        <v>0</v>
      </c>
      <c r="BE23" s="420" t="str">
        <f>+IF(N23="NO OK",0,IF(N23="OK",1,""))</f>
        <v/>
      </c>
    </row>
    <row r="24" spans="1:57" ht="30" customHeight="1">
      <c r="A24" s="111" t="str">
        <f>+GEnxFor!A65</f>
        <v>I26</v>
      </c>
      <c r="B24" s="94" t="str">
        <f>+GEnxFor!B65</f>
        <v>Índice de satisfacción coa promoción da titulación e a información pública na web</v>
      </c>
      <c r="C24" s="107" t="str">
        <f>+GEnxFor!C65</f>
        <v>DO-0301 Información Pública</v>
      </c>
      <c r="D24" s="201">
        <f t="shared" si="3"/>
        <v>1</v>
      </c>
      <c r="E24" s="154" t="s">
        <v>174</v>
      </c>
      <c r="F24" s="416" t="str">
        <f>+IFERROR(IF(GEnxFor!$H65="Meta Totalmente Alcanzada","OK",IF(GEnxFor!$H65="Meta Parcialmente Alcanzada","PARCIAL", IF(GEnxFor!$H65="Ningunha Meta Alcanzada", "NO OK", IF(GEnxFor!$H65="Indicador Sen Meta", "Non Procede","----")))),"----")</f>
        <v>OK</v>
      </c>
      <c r="H24" s="201">
        <f t="shared" si="4"/>
        <v>1</v>
      </c>
      <c r="I24" s="154" t="s">
        <v>174</v>
      </c>
      <c r="J24" s="416" t="str">
        <f>+IFERROR(IF(GEnxFor!$L65="Meta Totalmente Alcanzada","OK",IF(GEnxFor!$L65="Meta Parcialmente Alcanzada","PARCIAL", IF(GEnxFor!$L65="Ningunha Meta Alcanzada", "NO OK", IF(GEnxFor!$L65="Indicador Sen Meta", "Non Procede","----")))),"----")</f>
        <v>OK</v>
      </c>
      <c r="K24"/>
      <c r="L24" s="201">
        <f t="shared" si="5"/>
        <v>0</v>
      </c>
      <c r="M24" s="154" t="s">
        <v>174</v>
      </c>
      <c r="N24" s="416" t="str">
        <f>+IFERROR(IF(GEnxFor!$P65="Meta Totalmente Alcanzada","OK",IF(GEnxFor!$P65="Meta Parcialmente Alcanzada","PARCIAL", IF(GEnxFor!$P65="Ningunha Meta Alcanzada", "NO OK", IF(GEnxFor!$P65="Indicador Sen Meta", "Non Procede","----")))),"----")</f>
        <v>----</v>
      </c>
      <c r="AA24" s="421">
        <f>+IFERROR(IF(GEnxFor!$H65="Indicador Sen Meta","",GEnxFor!$G65/GEnxFor!$F65),0)</f>
        <v>1</v>
      </c>
      <c r="AI24" s="2"/>
      <c r="BA24" s="421">
        <f>+IFERROR(IF(GEnxFor!$L65="Indicador Sen Meta","",GEnxFor!$K65/GEnxFor!$J65),0)</f>
        <v>1</v>
      </c>
      <c r="BE24" s="421">
        <f>+IFERROR(IF(GEnxFor!$P65="Indicador Sen Meta","",GEnxFor!$O65/GEnxFor!$N65),0)</f>
        <v>0</v>
      </c>
    </row>
    <row r="25" spans="1:57" ht="24.95" customHeight="1">
      <c r="A25" s="111" t="str">
        <f>+Centro!A10</f>
        <v>I27</v>
      </c>
      <c r="B25" s="94" t="str">
        <f>+Centro!B10</f>
        <v xml:space="preserve">Nº Queixas recibidas </v>
      </c>
      <c r="C25" s="107" t="str">
        <f>+Centro!C10</f>
        <v>MC-02: Xestión das queixas, suxestións e parabéns</v>
      </c>
      <c r="D25" s="201">
        <f t="shared" si="3"/>
        <v>1</v>
      </c>
      <c r="E25" s="418" t="str">
        <f>+IF(Centro!$H10="Meta Conseguida","OK",IF(Centro!$H10="Meta Non Conseguida","NO OK", IF(Centro!$H10="Indicador Sen Meta","Non Procede","----") ))</f>
        <v>OK</v>
      </c>
      <c r="F25" s="416" t="str">
        <f t="shared" ref="F25:F27" si="9">+E25</f>
        <v>OK</v>
      </c>
      <c r="H25" s="201">
        <f t="shared" si="4"/>
        <v>0</v>
      </c>
      <c r="I25" s="418" t="str">
        <f>+IF(Centro!$L10="Meta Conseguida","OK",IF(Centro!$L10="Meta Non Conseguida","NO OK", IF(Centro!$L10="Indicador Sen Meta","Non Procede","----") ))</f>
        <v>----</v>
      </c>
      <c r="J25" s="416" t="str">
        <f t="shared" ref="J25:J27" si="10">+I25</f>
        <v>----</v>
      </c>
      <c r="K25"/>
      <c r="L25" s="201">
        <f t="shared" si="5"/>
        <v>0</v>
      </c>
      <c r="M25" s="418" t="str">
        <f>+IF(Centro!$P10="Meta Conseguida","OK",IF(Centro!$P10="Meta Non Conseguida","NO OK", IF(Centro!$P10="Indicador Sen Meta","Non Procede","----") ))</f>
        <v>----</v>
      </c>
      <c r="N25" s="416" t="str">
        <f t="shared" ref="N25:N27" si="11">+M25</f>
        <v>----</v>
      </c>
      <c r="AA25" s="420">
        <f t="shared" ref="AA25:AA28" si="12">+IF(F25="NO OK",0,IF(F25="OK",1,""))</f>
        <v>1</v>
      </c>
      <c r="AI25" s="2"/>
      <c r="BA25" s="420" t="str">
        <f t="shared" ref="BA25:BA28" si="13">+IF(J25="NO OK",0,IF(J25="OK",1,""))</f>
        <v/>
      </c>
      <c r="BE25" s="420" t="str">
        <f t="shared" ref="BE25:BE28" si="14">+IF(N25="NO OK",0,IF(N25="OK",1,""))</f>
        <v/>
      </c>
    </row>
    <row r="26" spans="1:57" ht="30" customHeight="1">
      <c r="A26" s="111" t="str">
        <f>+Centro!A11</f>
        <v>I28</v>
      </c>
      <c r="B26" s="94" t="str">
        <f>+Centro!B11</f>
        <v>% de Titulacións que renovaron a súa acreditación</v>
      </c>
      <c r="C26" s="107" t="str">
        <f>+Centro!C11</f>
        <v>DO-0101: Deseño, verificación, modificación e acreditación das titulacións oficiais</v>
      </c>
      <c r="D26" s="201">
        <f t="shared" si="3"/>
        <v>1</v>
      </c>
      <c r="E26" s="418" t="str">
        <f>+IF(Centro!$H11="Meta Conseguida","OK",IF(Centro!$H11="Meta Non Conseguida","NO OK", IF(Centro!$H11="Indicador Sen Meta","Non Procede","----") ))</f>
        <v>OK</v>
      </c>
      <c r="F26" s="416" t="str">
        <f t="shared" si="9"/>
        <v>OK</v>
      </c>
      <c r="H26" s="201">
        <f t="shared" si="4"/>
        <v>0</v>
      </c>
      <c r="I26" s="418" t="str">
        <f>+IF(Centro!$L11="Meta Conseguida","OK",IF(Centro!$L11="Meta Non Conseguida","NO OK", IF(Centro!$L11="Indicador Sen Meta","Non Procede","----") ))</f>
        <v>----</v>
      </c>
      <c r="J26" s="416" t="str">
        <f t="shared" si="10"/>
        <v>----</v>
      </c>
      <c r="K26"/>
      <c r="L26" s="201">
        <f t="shared" si="5"/>
        <v>0</v>
      </c>
      <c r="M26" s="418" t="str">
        <f>+IF(Centro!$P11="Meta Conseguida","OK",IF(Centro!$P11="Meta Non Conseguida","NO OK", IF(Centro!$P11="Indicador Sen Meta","Non Procede","----") ))</f>
        <v>----</v>
      </c>
      <c r="N26" s="416" t="str">
        <f t="shared" si="11"/>
        <v>----</v>
      </c>
      <c r="AA26" s="420">
        <f t="shared" si="12"/>
        <v>1</v>
      </c>
      <c r="AI26" s="2"/>
      <c r="BA26" s="420" t="str">
        <f t="shared" si="13"/>
        <v/>
      </c>
      <c r="BE26" s="420" t="str">
        <f t="shared" si="14"/>
        <v/>
      </c>
    </row>
    <row r="27" spans="1:57" ht="24.95" customHeight="1">
      <c r="A27" s="111" t="str">
        <f>+Centro!A15</f>
        <v>I30</v>
      </c>
      <c r="B27" s="94" t="str">
        <f>+Centro!B15</f>
        <v>% Titulacións con avaliación favorable en Seguimento</v>
      </c>
      <c r="C27" s="107" t="str">
        <f>+Centro!C15</f>
        <v>DO-0102: Seguimento e mellora das titulacións</v>
      </c>
      <c r="D27" s="201">
        <f t="shared" si="3"/>
        <v>1</v>
      </c>
      <c r="E27" s="418" t="str">
        <f>+IF(Centro!$H15="Meta Conseguida","OK",IF(Centro!$H15="Meta Non Conseguida","NO OK", IF(Centro!$H15="Indicador Sen Meta","Non Procede","----") ))</f>
        <v>OK</v>
      </c>
      <c r="F27" s="416" t="str">
        <f t="shared" si="9"/>
        <v>OK</v>
      </c>
      <c r="H27" s="201">
        <f t="shared" si="4"/>
        <v>0</v>
      </c>
      <c r="I27" s="418" t="str">
        <f>+IF(Centro!$L15="Meta Conseguida","OK",IF(Centro!$L15="Meta Non Conseguida","NO OK", IF(Centro!$L15="Indicador Sen Meta","Non Procede","----") ))</f>
        <v>----</v>
      </c>
      <c r="J27" s="416" t="str">
        <f t="shared" si="10"/>
        <v>----</v>
      </c>
      <c r="K27"/>
      <c r="L27" s="201">
        <f t="shared" si="5"/>
        <v>0</v>
      </c>
      <c r="M27" s="418" t="str">
        <f>+IF(Centro!$P15="Meta Conseguida","OK",IF(Centro!$P15="Meta Non Conseguida","NO OK", IF(Centro!$P15="Indicador Sen Meta","Non Procede","----") ))</f>
        <v>----</v>
      </c>
      <c r="N27" s="416" t="str">
        <f t="shared" si="11"/>
        <v>----</v>
      </c>
      <c r="AA27" s="420">
        <f t="shared" si="12"/>
        <v>1</v>
      </c>
      <c r="AI27" s="2"/>
      <c r="BA27" s="420" t="str">
        <f t="shared" si="13"/>
        <v/>
      </c>
      <c r="BE27" s="420" t="str">
        <f t="shared" si="14"/>
        <v/>
      </c>
    </row>
    <row r="28" spans="1:57" ht="24.95" customHeight="1">
      <c r="A28" s="111" t="str">
        <f>+GEnxFor!A71</f>
        <v>I35</v>
      </c>
      <c r="B28" s="94" t="str">
        <f>+GEnxFor!B71</f>
        <v xml:space="preserve">Nota media do acceso </v>
      </c>
      <c r="C28" s="107" t="str">
        <f>+GEnxFor!C71</f>
        <v>DO-0202 Promoción das titulacións</v>
      </c>
      <c r="D28" s="201">
        <f t="shared" si="3"/>
        <v>1</v>
      </c>
      <c r="E28" s="154" t="s">
        <v>174</v>
      </c>
      <c r="F28" s="416" t="str">
        <f>+IF(GEnxFor!$H71="Meta Conseguida","OK",IF(GEnxFor!$H71="Meta Non Conseguida","NO OK",IF(GEnxFor!$H71="Indicador Sen Meta","Non Procede","----")))</f>
        <v>OK</v>
      </c>
      <c r="H28" s="201">
        <f t="shared" si="4"/>
        <v>1</v>
      </c>
      <c r="I28" s="154" t="s">
        <v>174</v>
      </c>
      <c r="J28" s="416" t="str">
        <f>+IF(GEnxFor!$L71="Meta Conseguida","OK",IF(GEnxFor!$L71="Meta Non Conseguida","NO OK",IF(GEnxFor!$L71="Indicador Sen Meta","Non Procede","----")))</f>
        <v>OK</v>
      </c>
      <c r="K28"/>
      <c r="L28" s="201">
        <f t="shared" si="5"/>
        <v>0</v>
      </c>
      <c r="M28" s="154" t="s">
        <v>174</v>
      </c>
      <c r="N28" s="416" t="str">
        <f>+IF(GEnxFor!$P71="Meta Conseguida","OK",IF(GEnxFor!$P71="Meta Non Conseguida","NO OK",IF(GEnxFor!$P71="Indicador Sen Meta","Non Procede","----")))</f>
        <v>----</v>
      </c>
      <c r="AA28" s="420">
        <f t="shared" si="12"/>
        <v>1</v>
      </c>
      <c r="AI28" s="2"/>
      <c r="BA28" s="420">
        <f t="shared" si="13"/>
        <v>1</v>
      </c>
      <c r="BE28" s="420" t="str">
        <f t="shared" si="14"/>
        <v/>
      </c>
    </row>
    <row r="29" spans="1:57" ht="24.95" customHeight="1">
      <c r="A29" s="111" t="str">
        <f>+Centro!A20</f>
        <v>I37</v>
      </c>
      <c r="B29" s="94" t="str">
        <f>+Centro!B20</f>
        <v>Grao de Satisfacción do estudantado co PAT</v>
      </c>
      <c r="C29" s="107" t="str">
        <f>+Centro!C20</f>
        <v>DO-0203: Orientación do estudantado e atención ás NEAE</v>
      </c>
      <c r="D29" s="201">
        <f t="shared" si="3"/>
        <v>0.5</v>
      </c>
      <c r="E29" s="418" t="str">
        <f>+IF(Centro!$H17="Meta Conseguida","OK",IF(Centro!$H17="Meta Non Conseguida","NO OK", IF(Centro!$H17="Indicador Sen Meta","Non Procede","----") ))</f>
        <v>----</v>
      </c>
      <c r="F29" s="416" t="str">
        <f>+IF(GEnxFor!$H73="Meta Conseguida","OK",IF(GEnxFor!$H73="Meta Non Conseguida","NO OK",IF(GEnxFor!$H73="Indicador Sen Meta","Non Procede","----")))</f>
        <v>OK</v>
      </c>
      <c r="H29" s="201">
        <f t="shared" si="4"/>
        <v>0</v>
      </c>
      <c r="I29" s="418" t="str">
        <f>+IF(Centro!$L17="Meta Conseguida","OK",IF(Centro!$L17="Meta Non Conseguida","NO OK", IF(Centro!$L17="Indicador Sen Meta","Non Procede","----") ))</f>
        <v>----</v>
      </c>
      <c r="J29" s="416" t="str">
        <f>+IF(GEnxFor!$L73="Meta Conseguida","OK",IF(GEnxFor!$L73="Meta Non Conseguida","NO OK",IF(GEnxFor!$L73="Indicador Sen Meta","Non Procede","----")))</f>
        <v>----</v>
      </c>
      <c r="K29"/>
      <c r="L29" s="201">
        <f t="shared" si="5"/>
        <v>0</v>
      </c>
      <c r="M29" s="418" t="str">
        <f>+IF(Centro!$P17="Meta Conseguida","OK",IF(Centro!$P17="Meta Non Conseguida","NO OK", IF(Centro!$P17="Indicador Sen Meta","Non Procede","----") ))</f>
        <v>----</v>
      </c>
      <c r="N29" s="416" t="str">
        <f>+IF(GEnxFor!$P73="Meta Conseguida","OK",IF(GEnxFor!$P73="Meta Non Conseguida","NO OK",IF(GEnxFor!$P73="Indicador Sen Meta","Non Procede","----")))</f>
        <v>----</v>
      </c>
      <c r="AA29" s="422">
        <f>+COUNTIF($E29:$F29,"OK")/+COUNTA($E29:$F29)</f>
        <v>0.5</v>
      </c>
      <c r="AI29" s="2"/>
      <c r="BA29" s="197">
        <f>+COUNTIF(I29:J29,"OK")/+COUNTA(I29:J29)</f>
        <v>0</v>
      </c>
      <c r="BE29" s="197">
        <f>+COUNTIF(M29:N29,"OK")/+COUNTA(M29:N29)</f>
        <v>0</v>
      </c>
    </row>
    <row r="30" spans="1:57" ht="24.95" customHeight="1">
      <c r="A30" s="111" t="str">
        <f>+GEnxFor!A74</f>
        <v>I38</v>
      </c>
      <c r="B30" s="94" t="str">
        <f>+GEnxFor!B74</f>
        <v xml:space="preserve">Grao de satisfacción das Persoas Tituladas coas Prácticas </v>
      </c>
      <c r="C30" s="107" t="str">
        <f>+GEnxFor!C74</f>
        <v>DO-0204: Xestión das prácticas académicas</v>
      </c>
      <c r="D30" s="201">
        <f t="shared" si="3"/>
        <v>1</v>
      </c>
      <c r="E30" s="154" t="s">
        <v>174</v>
      </c>
      <c r="F30" s="416" t="str">
        <f>+IF(GEnxFor!$H74="Meta Conseguida","OK",IF(GEnxFor!$H74="Meta Non Conseguida","NO OK",IF(GEnxFor!$H74="Indicador Sen Meta","Non Procede","----")))</f>
        <v>OK</v>
      </c>
      <c r="H30" s="201">
        <f t="shared" si="4"/>
        <v>0</v>
      </c>
      <c r="I30" s="154" t="s">
        <v>174</v>
      </c>
      <c r="J30" s="416" t="str">
        <f>+IF(GEnxFor!$L74="Meta Conseguida","OK",IF(GEnxFor!$L74="Meta Non Conseguida","NO OK",IF(GEnxFor!$L74="Indicador Sen Meta","Non Procede","----")))</f>
        <v>Non Procede</v>
      </c>
      <c r="K30"/>
      <c r="L30" s="201">
        <f t="shared" si="5"/>
        <v>0</v>
      </c>
      <c r="M30" s="154" t="s">
        <v>174</v>
      </c>
      <c r="N30" s="416" t="str">
        <f>+IF(GEnxFor!$P74="Meta Conseguida","OK",IF(GEnxFor!$P74="Meta Non Conseguida","NO OK",IF(GEnxFor!$P74="Indicador Sen Meta","Non Procede","----")))</f>
        <v>----</v>
      </c>
      <c r="AA30" s="420">
        <f>+IF(F30="NO OK",0,IF(F30="OK",1,""))</f>
        <v>1</v>
      </c>
      <c r="AI30" s="2"/>
      <c r="BA30" s="420" t="str">
        <f>+IF(J30="NO OK",0,IF(J30="OK",1,""))</f>
        <v/>
      </c>
      <c r="BE30" s="420" t="str">
        <f>+IF(N30="NO OK",0,IF(N30="OK",1,""))</f>
        <v/>
      </c>
    </row>
    <row r="31" spans="1:57" ht="24.95" customHeight="1">
      <c r="A31" s="111" t="str">
        <f>+GEnxFor!A75</f>
        <v>I39</v>
      </c>
      <c r="B31" s="94" t="str">
        <f>+GEnxFor!B75</f>
        <v xml:space="preserve">Grao de satisfacción cos RRHH </v>
      </c>
      <c r="C31" s="107" t="str">
        <f>+GEnxFor!C75</f>
        <v>PE-01 Xestión do PAS</v>
      </c>
      <c r="D31" s="201">
        <f t="shared" si="3"/>
        <v>1</v>
      </c>
      <c r="E31" s="154" t="s">
        <v>174</v>
      </c>
      <c r="F31" s="416" t="str">
        <f>+IFERROR(IF(GEnxFor!$H72="Meta Totalmente Alcanzada","OK",IF(GEnxFor!$H72="Meta Parcialmente Alcanzada","PARCIAL", IF(GEnxFor!$H72="Ningunha Meta Alcanzada", "NO OK", IF(GEnxFor!$H72="Indicador Sen Meta", "Non Procede","----")))),"----")</f>
        <v>----</v>
      </c>
      <c r="H31" s="201">
        <f t="shared" si="4"/>
        <v>0.75</v>
      </c>
      <c r="I31" s="154" t="s">
        <v>174</v>
      </c>
      <c r="J31" s="416" t="str">
        <f>+IFERROR(IF(GEnxFor!$L72="Meta Totalmente Alcanzada","OK",IF(GEnxFor!$L72="Meta Parcialmente Alcanzada","PARCIAL", IF(GEnxFor!$L72="Ningunha Meta Alcanzada", "NO OK", IF(GEnxFor!$L72="Indicador Sen Meta", "Non Procede","----")))),"----")</f>
        <v>----</v>
      </c>
      <c r="K31"/>
      <c r="L31" s="201">
        <f t="shared" si="5"/>
        <v>0</v>
      </c>
      <c r="M31" s="154" t="s">
        <v>174</v>
      </c>
      <c r="N31" s="416" t="str">
        <f>+IFERROR(IF(GEnxFor!$P72="Meta Totalmente Alcanzada","OK",IF(GEnxFor!$P72="Meta Parcialmente Alcanzada","PARCIAL", IF(GEnxFor!$P72="Ningunha Meta Alcanzada", "NO OK", IF(GEnxFor!$P72="Indicador Sen Meta", "Non Procede","----")))),"----")</f>
        <v>----</v>
      </c>
      <c r="AA31" s="421">
        <f>+IFERROR(IF(GEnxFor!$H75="Indicador Sen Meta","",GEnxFor!$G75/GEnxFor!$F75),0)</f>
        <v>1</v>
      </c>
      <c r="AI31" s="2"/>
      <c r="BA31" s="421">
        <f>+IFERROR(IF(GEnxFor!$L75="Indicador Sen Meta","",GEnxFor!$K75/GEnxFor!$J75),0)</f>
        <v>0.75</v>
      </c>
      <c r="BE31" s="421">
        <f>+IFERROR(IF(GEnxFor!$P75="Indicador Sen Meta","",GEnxFor!$O75/GEnxFor!$N75),0)</f>
        <v>0</v>
      </c>
    </row>
    <row r="32" spans="1:57" ht="24.95" customHeight="1">
      <c r="A32" s="111" t="str">
        <f>+Centro!A22</f>
        <v>I41</v>
      </c>
      <c r="B32" s="94" t="str">
        <f>+Centro!B22</f>
        <v>% Rexistros en estado completado na aplicación SGIC</v>
      </c>
      <c r="C32" s="107" t="str">
        <f>+Centro!C22</f>
        <v>XD-01: Control dos documentos e dos rexistros</v>
      </c>
      <c r="D32" s="201">
        <f t="shared" si="3"/>
        <v>1</v>
      </c>
      <c r="E32" s="418" t="str">
        <f>+IF(Centro!$H22="Meta Conseguida","OK",IF(Centro!$H22="Meta Non Conseguida","NO OK", IF(Centro!$H22="Indicador Sen Meta","Non Procede","----") ))</f>
        <v>OK</v>
      </c>
      <c r="F32" s="416" t="str">
        <f>+E32</f>
        <v>OK</v>
      </c>
      <c r="H32" s="201">
        <f t="shared" si="4"/>
        <v>0</v>
      </c>
      <c r="I32" s="418" t="str">
        <f>+IF(Centro!$L22="Meta Conseguida","OK",IF(Centro!$L22="Meta Non Conseguida","NO OK", IF(Centro!$L22="Indicador Sen Meta","Non Procede","----") ))</f>
        <v>----</v>
      </c>
      <c r="J32" s="416" t="str">
        <f>+I32</f>
        <v>----</v>
      </c>
      <c r="K32"/>
      <c r="L32" s="201">
        <f t="shared" si="5"/>
        <v>0</v>
      </c>
      <c r="M32" s="418" t="str">
        <f>+IF(Centro!$P22="Meta Conseguida","OK",IF(Centro!$P22="Meta Non Conseguida","NO OK", IF(Centro!$P22="Indicador Sen Meta","Non Procede","----") ))</f>
        <v>----</v>
      </c>
      <c r="N32" s="416" t="str">
        <f>+M32</f>
        <v>----</v>
      </c>
      <c r="AA32" s="420">
        <f>+IF(F32="NO OK",0,IF(F32="OK",1,""))</f>
        <v>1</v>
      </c>
      <c r="AI32" s="2"/>
      <c r="BA32" s="420" t="str">
        <f>+IF(J32="NO OK",0,IF(J32="OK",1,""))</f>
        <v/>
      </c>
      <c r="BE32" s="420" t="str">
        <f>+IF(N32="NO OK",0,IF(N32="OK",1,""))</f>
        <v/>
      </c>
    </row>
    <row r="33" spans="1:57" ht="24.95" customHeight="1">
      <c r="A33" s="111" t="str">
        <f>+GEnxFor!A80</f>
        <v>I42</v>
      </c>
      <c r="B33" s="94" t="str">
        <f>+GEnxFor!B80</f>
        <v>% Accións de Mellora finalizadas en prazo</v>
      </c>
      <c r="C33" s="107" t="str">
        <f>+GEnxFor!C80</f>
        <v>XD-01: Control dos documentos e dos rexistros</v>
      </c>
      <c r="D33" s="201">
        <f t="shared" si="3"/>
        <v>0</v>
      </c>
      <c r="E33" s="154" t="str">
        <f>+IF(Centro!$H23="Meta Conseguida","OK",IF(Centro!$H23="Meta Non Conseguida","NO OK", IF(Centro!$H23="Indicador Sen Meta","Non Procede","----") ))</f>
        <v>----</v>
      </c>
      <c r="F33" s="416" t="str">
        <f>+IF(GEnxFor!$H80="Meta Conseguida","OK",IF(GEnxFor!$H80="Meta Non Conseguida","NO OK",IF(GEnxFor!$H80="Indicador Sen Meta","Non Procede","----")))</f>
        <v>NO OK</v>
      </c>
      <c r="H33" s="201">
        <f t="shared" si="4"/>
        <v>0.5</v>
      </c>
      <c r="I33" s="154" t="str">
        <f>+IF(Centro!$L23="Meta Conseguida","OK",IF(Centro!$L23="Meta Non Conseguida","NO OK", IF(Centro!$L23="Indicador Sen Meta","Non Procede","----") ))</f>
        <v>----</v>
      </c>
      <c r="J33" s="416" t="str">
        <f>+IF(GEnxFor!$L80="Meta Conseguida","OK",IF(GEnxFor!$L80="Meta Non Conseguida","NO OK",IF(GEnxFor!$L80="Indicador Sen Meta","Non Procede","----")))</f>
        <v>OK</v>
      </c>
      <c r="K33"/>
      <c r="L33" s="201">
        <f t="shared" si="5"/>
        <v>0</v>
      </c>
      <c r="M33" s="154" t="str">
        <f>+IF(Centro!$P23="Meta Conseguida","OK",IF(Centro!$P23="Meta Non Conseguida","NO OK", IF(Centro!$P23="Indicador Sen Meta","Non Procede","----") ))</f>
        <v>----</v>
      </c>
      <c r="N33" s="416" t="str">
        <f>+IF(GEnxFor!$P80="Meta Conseguida","OK",IF(GEnxFor!$P80="Meta Non Conseguida","NO OK",IF(GEnxFor!$P80="Indicador Sen Meta","Non Procede","----")))</f>
        <v>----</v>
      </c>
      <c r="AA33" s="422">
        <f>+COUNTIF($E33:$F33,"OK")/+COUNTA($E33:$F33)</f>
        <v>0</v>
      </c>
      <c r="AI33" s="2"/>
      <c r="BA33" s="197">
        <f>+COUNTIF(I33:J33,"OK")/+COUNTA(I33:J33)</f>
        <v>0.5</v>
      </c>
      <c r="BE33" s="197">
        <f>+COUNTIF(M33:N33,"OK")/+COUNTA(M33:N33)</f>
        <v>0</v>
      </c>
    </row>
    <row r="34" spans="1:57" ht="24.95" customHeight="1">
      <c r="A34" s="111" t="str">
        <f>+GEnxFor!A81</f>
        <v>I43</v>
      </c>
      <c r="B34" s="94" t="str">
        <f>+GEnxFor!B81</f>
        <v>Resultados EAD</v>
      </c>
      <c r="C34" s="107" t="str">
        <f>+GEnxFor!C81</f>
        <v>PE-02 Xestión de PDI</v>
      </c>
      <c r="D34" s="201">
        <f t="shared" si="3"/>
        <v>1</v>
      </c>
      <c r="E34" s="154" t="s">
        <v>174</v>
      </c>
      <c r="F34" s="416" t="str">
        <f>+IF(GEnxFor!$H81="Meta Conseguida","OK",IF(GEnxFor!$H81="Meta Non Conseguida","NO OK",IF(GEnxFor!$H81="Indicador Sen Meta","Non Procede","----")))</f>
        <v>OK</v>
      </c>
      <c r="H34" s="201">
        <f t="shared" si="4"/>
        <v>0</v>
      </c>
      <c r="I34" s="154" t="s">
        <v>174</v>
      </c>
      <c r="J34" s="416" t="str">
        <f>+IF(GEnxFor!$L81="Meta Conseguida","OK",IF(GEnxFor!$L81="Meta Non Conseguida","NO OK",IF(GEnxFor!$L81="Indicador Sen Meta","Non Procede","----")))</f>
        <v>Non Procede</v>
      </c>
      <c r="K34"/>
      <c r="L34" s="201">
        <f t="shared" si="5"/>
        <v>0</v>
      </c>
      <c r="M34" s="154" t="s">
        <v>174</v>
      </c>
      <c r="N34" s="416" t="str">
        <f>+IF(GEnxFor!$P81="Meta Conseguida","OK",IF(GEnxFor!$P81="Meta Non Conseguida","NO OK",IF(GEnxFor!$P81="Indicador Sen Meta","Non Procede","----")))</f>
        <v>----</v>
      </c>
      <c r="AA34" s="420">
        <f>+IF(F34="NO OK",0,IF(F34="OK",1,""))</f>
        <v>1</v>
      </c>
      <c r="AI34" s="2"/>
      <c r="BA34" s="420" t="str">
        <f>+IF(J34="NO OK",0,IF(J34="OK",1,""))</f>
        <v/>
      </c>
      <c r="BE34" s="420" t="str">
        <f>+IF(N34="NO OK",0,IF(N34="OK",1,""))</f>
        <v/>
      </c>
    </row>
    <row r="35" spans="1:57" ht="25.5">
      <c r="A35" s="168" t="str">
        <f>+GEnxFor!A82</f>
        <v>I44</v>
      </c>
      <c r="B35" s="96" t="str">
        <f>+GEnxFor!B82</f>
        <v>Índice de satisfacción coa organización e o desenvolvemento</v>
      </c>
      <c r="C35" s="109" t="str">
        <f>+GEnxFor!C82</f>
        <v>DO-0201 Planificación e desenvolvemento da ensinanza</v>
      </c>
      <c r="D35" s="203">
        <f t="shared" si="3"/>
        <v>1</v>
      </c>
      <c r="E35" s="155" t="s">
        <v>174</v>
      </c>
      <c r="F35" s="417" t="str">
        <f>+IFERROR(IF(GEnxFor!$H76="Meta Totalmente Alcanzada","OK",IF(GEnxFor!$H76="Meta Parcialmente Alcanzada","PARCIAL", IF(GEnxFor!$H76="Ningunha Meta Alcanzada", "NO OK", IF(GEnxFor!$H76="Indicador Sen Meta", "Non Procede","----")))),"----")</f>
        <v>----</v>
      </c>
      <c r="H35" s="203">
        <f t="shared" si="4"/>
        <v>1</v>
      </c>
      <c r="I35" s="155" t="s">
        <v>174</v>
      </c>
      <c r="J35" s="417" t="str">
        <f>+IFERROR(IF(GEnxFor!$L76="Meta Totalmente Alcanzada","OK",IF(GEnxFor!$L76="Meta Parcialmente Alcanzada","PARCIAL", IF(GEnxFor!$L76="Ningunha Meta Alcanzada", "NO OK", IF(GEnxFor!$L76="Indicador Sen Meta", "Non Procede","----")))),"----")</f>
        <v>----</v>
      </c>
      <c r="K35"/>
      <c r="L35" s="203">
        <f t="shared" si="5"/>
        <v>0</v>
      </c>
      <c r="M35" s="155" t="s">
        <v>174</v>
      </c>
      <c r="N35" s="417" t="str">
        <f>+IFERROR(IF(GEnxFor!$P76="Meta Totalmente Alcanzada","OK",IF(GEnxFor!$P76="Meta Parcialmente Alcanzada","PARCIAL", IF(GEnxFor!$P76="Ningunha Meta Alcanzada", "NO OK", IF(GEnxFor!$P76="Indicador Sen Meta", "Non Procede","----")))),"----")</f>
        <v>----</v>
      </c>
      <c r="AA35" s="421">
        <f>+IFERROR(IF(GEnxFor!$H82="Indicador Sen Meta","",GEnxFor!$G82/GEnxFor!$F82),0)</f>
        <v>1</v>
      </c>
      <c r="AI35" s="2"/>
      <c r="BA35" s="421">
        <f>+IFERROR(IF(GEnxFor!$L82="Indicador Sen Meta","",GEnxFor!$K82/GEnxFor!$J82),0)</f>
        <v>1</v>
      </c>
      <c r="BE35" s="421">
        <f>+IFERROR(IF(GEnxFor!$P82="Indicador Sen Meta","",GEnxFor!$O82/GEnxFor!$N82),0)</f>
        <v>0</v>
      </c>
    </row>
    <row r="36" spans="1:57" ht="24.95" customHeight="1" thickBot="1">
      <c r="A36" s="205"/>
      <c r="B36" s="206"/>
      <c r="C36" s="206"/>
      <c r="K36"/>
      <c r="M36" s="3"/>
      <c r="N36" s="3"/>
      <c r="AA36" s="375"/>
      <c r="AI36" s="2"/>
      <c r="BA36" s="375"/>
      <c r="BE36" s="375"/>
    </row>
    <row r="37" spans="1:57" ht="24.95" customHeight="1" thickBot="1">
      <c r="A37" s="40" t="s">
        <v>25</v>
      </c>
      <c r="B37" s="41"/>
      <c r="C37" s="41"/>
      <c r="D37" s="78"/>
      <c r="E37" s="42"/>
      <c r="F37" s="42"/>
      <c r="G37" s="52"/>
      <c r="H37" s="78"/>
      <c r="I37" s="42"/>
      <c r="J37" s="42"/>
      <c r="K37"/>
      <c r="L37" s="78"/>
      <c r="M37" s="42"/>
      <c r="N37" s="42"/>
      <c r="AA37" s="198"/>
      <c r="AI37" s="2"/>
      <c r="BA37" s="198"/>
      <c r="BE37" s="198"/>
    </row>
    <row r="38" spans="1:57" ht="24.95" customHeight="1" thickBot="1">
      <c r="A38" s="91"/>
      <c r="B38" s="161"/>
      <c r="C38" s="161"/>
      <c r="K38"/>
      <c r="M38" s="3"/>
      <c r="N38" s="3"/>
      <c r="AA38" s="375"/>
      <c r="AI38" s="2"/>
      <c r="BA38" s="375"/>
      <c r="BE38" s="375"/>
    </row>
    <row r="39" spans="1:57" ht="30" customHeight="1" thickBot="1">
      <c r="A39" s="99" t="s">
        <v>125</v>
      </c>
      <c r="B39" s="100" t="s">
        <v>32</v>
      </c>
      <c r="C39" s="101" t="s">
        <v>33</v>
      </c>
      <c r="D39" s="204">
        <f t="shared" ref="D39" si="15">+IFERROR(AVERAGE(AA39),0)</f>
        <v>0.80952380952380953</v>
      </c>
      <c r="E39" s="419" t="str">
        <f>+IFERROR(IF(Centro!$H$27="Meta Totalmente Alcanzada","OK",IF(Centro!$H$27="Meta Parcialmente Alcanzada","PARCIAL",IF(Centro!$H$27="Ningunha Meta Alcanzada","NO OK","----"))),"----")</f>
        <v>PARCIAL</v>
      </c>
      <c r="F39" s="424" t="s">
        <v>173</v>
      </c>
      <c r="H39" s="204">
        <f>+IFERROR(AVERAGE(BA39),0)</f>
        <v>0.75</v>
      </c>
      <c r="I39" s="419" t="str">
        <f>+IFERROR(IF(Centro!$L$27="Meta Totalmente Alcanzada","OK",IF(Centro!$L$27="Meta Parcialmente Alcanzada","PARCIAL",IF(Centro!$L$27="Ningunha Meta Alcanzada","NO OK","----"))),"----")</f>
        <v>PARCIAL</v>
      </c>
      <c r="J39" s="424" t="s">
        <v>173</v>
      </c>
      <c r="K39"/>
      <c r="L39" s="204" t="str">
        <f>IFERROR(BE39,0)</f>
        <v>----</v>
      </c>
      <c r="M39" s="419" t="str">
        <f>+IFERROR(IF(Centro!$P$27="Meta Totalmente Alcanzada","OK",IF(Centro!$P$27="Meta Parcialmente Alcanzada","PARCIAL",IF(Centro!$P$27="Ningunha Meta Alcanzada","NO OK","----"))),"----")</f>
        <v>----</v>
      </c>
      <c r="N39" s="424" t="s">
        <v>173</v>
      </c>
      <c r="AA39" s="423">
        <f>+IFERROR(Centro!$G$27/Centro!$F$27,"----")</f>
        <v>0.80952380952380953</v>
      </c>
      <c r="AI39" s="2"/>
      <c r="BA39" s="423">
        <f>+IFERROR(Centro!$K$27/Centro!$J$27,"----")</f>
        <v>0.75</v>
      </c>
      <c r="BE39" s="423" t="str">
        <f>+IFERROR(Centro!$O$27/Centro!$N$27,"----")</f>
        <v>----</v>
      </c>
    </row>
    <row r="40" spans="1:57" ht="24.95" customHeight="1"/>
    <row r="41" spans="1:57" ht="24.95" customHeight="1"/>
    <row r="42" spans="1:57" ht="24.95" customHeight="1"/>
    <row r="43" spans="1:57" ht="24.95" customHeight="1"/>
    <row r="44" spans="1:57" ht="24.95" customHeight="1"/>
    <row r="45" spans="1:57" ht="13.5" customHeight="1"/>
    <row r="46" spans="1:57" s="52" customFormat="1" ht="18.75" customHeight="1">
      <c r="A46" s="3"/>
      <c r="B46" s="1"/>
      <c r="C46" s="1"/>
      <c r="D46" s="2"/>
      <c r="E46" s="3"/>
      <c r="F46" s="3"/>
      <c r="G46"/>
      <c r="H46" s="2"/>
      <c r="I46" s="3"/>
      <c r="J46" s="3"/>
      <c r="K46" s="2"/>
      <c r="AA46" s="2"/>
      <c r="BE46" s="2"/>
    </row>
    <row r="47" spans="1:57" ht="12.75" customHeight="1"/>
    <row r="48" spans="1:57" ht="24.95" customHeight="1"/>
  </sheetData>
  <autoFilter ref="A5:C48" xr:uid="{00000000-0009-0000-0000-000006000000}"/>
  <mergeCells count="12">
    <mergeCell ref="L1:M1"/>
    <mergeCell ref="L2:M2"/>
    <mergeCell ref="L4:N4"/>
    <mergeCell ref="H1:I1"/>
    <mergeCell ref="H2:I2"/>
    <mergeCell ref="D4:F4"/>
    <mergeCell ref="H4:J4"/>
    <mergeCell ref="A2:C2"/>
    <mergeCell ref="A4:B4"/>
    <mergeCell ref="A1:C1"/>
    <mergeCell ref="D1:E1"/>
    <mergeCell ref="D2:E2"/>
  </mergeCells>
  <conditionalFormatting sqref="E25:E27">
    <cfRule type="cellIs" dxfId="273" priority="287" operator="equal">
      <formula>"PARCIAL"</formula>
    </cfRule>
    <cfRule type="cellIs" dxfId="272" priority="286" operator="equal">
      <formula>"OK"</formula>
    </cfRule>
    <cfRule type="cellIs" dxfId="271" priority="288" operator="equal">
      <formula>"NO OK"</formula>
    </cfRule>
  </conditionalFormatting>
  <conditionalFormatting sqref="E29">
    <cfRule type="cellIs" dxfId="270" priority="300" operator="equal">
      <formula>"NO OK"</formula>
    </cfRule>
    <cfRule type="cellIs" dxfId="269" priority="299" operator="equal">
      <formula>"PARCIAL"</formula>
    </cfRule>
    <cfRule type="cellIs" dxfId="268" priority="298" operator="equal">
      <formula>"OK"</formula>
    </cfRule>
  </conditionalFormatting>
  <conditionalFormatting sqref="E32">
    <cfRule type="cellIs" dxfId="267" priority="291" operator="equal">
      <formula>"NO OK"</formula>
    </cfRule>
    <cfRule type="cellIs" dxfId="266" priority="290" operator="equal">
      <formula>"PARCIAL"</formula>
    </cfRule>
    <cfRule type="cellIs" dxfId="265" priority="289" operator="equal">
      <formula>"OK"</formula>
    </cfRule>
  </conditionalFormatting>
  <conditionalFormatting sqref="E39:F39">
    <cfRule type="cellIs" dxfId="264" priority="216" operator="equal">
      <formula>"NO OK"</formula>
    </cfRule>
    <cfRule type="cellIs" dxfId="263" priority="215" operator="equal">
      <formula>"PARCIAL"</formula>
    </cfRule>
    <cfRule type="cellIs" dxfId="262" priority="214" operator="equal">
      <formula>"OK"</formula>
    </cfRule>
  </conditionalFormatting>
  <conditionalFormatting sqref="F7:F14">
    <cfRule type="cellIs" dxfId="261" priority="264" operator="equal">
      <formula>"NO OK"</formula>
    </cfRule>
    <cfRule type="cellIs" dxfId="260" priority="263" operator="equal">
      <formula>"PARCIAL"</formula>
    </cfRule>
    <cfRule type="cellIs" dxfId="259" priority="262" operator="equal">
      <formula>"OK"</formula>
    </cfRule>
  </conditionalFormatting>
  <conditionalFormatting sqref="F18:F35">
    <cfRule type="cellIs" dxfId="258" priority="207" operator="equal">
      <formula>"NO OK"</formula>
    </cfRule>
    <cfRule type="cellIs" dxfId="257" priority="206" operator="equal">
      <formula>"PARCIAL"</formula>
    </cfRule>
    <cfRule type="cellIs" dxfId="256" priority="205" operator="equal">
      <formula>"OK"</formula>
    </cfRule>
  </conditionalFormatting>
  <conditionalFormatting sqref="I25:I27">
    <cfRule type="cellIs" dxfId="255" priority="187" operator="equal">
      <formula>"OK"</formula>
    </cfRule>
    <cfRule type="cellIs" dxfId="254" priority="189" operator="equal">
      <formula>"NO OK"</formula>
    </cfRule>
    <cfRule type="cellIs" dxfId="253" priority="188" operator="equal">
      <formula>"PARCIAL"</formula>
    </cfRule>
  </conditionalFormatting>
  <conditionalFormatting sqref="I29">
    <cfRule type="cellIs" dxfId="252" priority="199" operator="equal">
      <formula>"OK"</formula>
    </cfRule>
    <cfRule type="cellIs" dxfId="251" priority="200" operator="equal">
      <formula>"PARCIAL"</formula>
    </cfRule>
    <cfRule type="cellIs" dxfId="250" priority="201" operator="equal">
      <formula>"NO OK"</formula>
    </cfRule>
  </conditionalFormatting>
  <conditionalFormatting sqref="I32">
    <cfRule type="cellIs" dxfId="249" priority="190" operator="equal">
      <formula>"OK"</formula>
    </cfRule>
    <cfRule type="cellIs" dxfId="248" priority="191" operator="equal">
      <formula>"PARCIAL"</formula>
    </cfRule>
    <cfRule type="cellIs" dxfId="247" priority="192" operator="equal">
      <formula>"NO OK"</formula>
    </cfRule>
  </conditionalFormatting>
  <conditionalFormatting sqref="I39:J39">
    <cfRule type="cellIs" dxfId="246" priority="4" operator="equal">
      <formula>"OK"</formula>
    </cfRule>
    <cfRule type="cellIs" dxfId="245" priority="5" operator="equal">
      <formula>"PARCIAL"</formula>
    </cfRule>
    <cfRule type="cellIs" dxfId="244" priority="6" operator="equal">
      <formula>"NO OK"</formula>
    </cfRule>
  </conditionalFormatting>
  <conditionalFormatting sqref="J7:J14">
    <cfRule type="cellIs" dxfId="243" priority="165" operator="equal">
      <formula>"NO OK"</formula>
    </cfRule>
    <cfRule type="cellIs" dxfId="242" priority="164" operator="equal">
      <formula>"PARCIAL"</formula>
    </cfRule>
    <cfRule type="cellIs" dxfId="241" priority="163" operator="equal">
      <formula>"OK"</formula>
    </cfRule>
  </conditionalFormatting>
  <conditionalFormatting sqref="J18:J35">
    <cfRule type="cellIs" dxfId="240" priority="106" operator="equal">
      <formula>"OK"</formula>
    </cfRule>
    <cfRule type="cellIs" dxfId="239" priority="108" operator="equal">
      <formula>"NO OK"</formula>
    </cfRule>
    <cfRule type="cellIs" dxfId="238" priority="107" operator="equal">
      <formula>"PARCIAL"</formula>
    </cfRule>
  </conditionalFormatting>
  <conditionalFormatting sqref="M25:M27">
    <cfRule type="cellIs" dxfId="237" priority="88" operator="equal">
      <formula>"OK"</formula>
    </cfRule>
    <cfRule type="cellIs" dxfId="236" priority="90" operator="equal">
      <formula>"NO OK"</formula>
    </cfRule>
    <cfRule type="cellIs" dxfId="235" priority="89" operator="equal">
      <formula>"PARCIAL"</formula>
    </cfRule>
  </conditionalFormatting>
  <conditionalFormatting sqref="M29">
    <cfRule type="cellIs" dxfId="234" priority="102" operator="equal">
      <formula>"NO OK"</formula>
    </cfRule>
    <cfRule type="cellIs" dxfId="233" priority="101" operator="equal">
      <formula>"PARCIAL"</formula>
    </cfRule>
    <cfRule type="cellIs" dxfId="232" priority="100" operator="equal">
      <formula>"OK"</formula>
    </cfRule>
  </conditionalFormatting>
  <conditionalFormatting sqref="M32">
    <cfRule type="cellIs" dxfId="231" priority="93" operator="equal">
      <formula>"NO OK"</formula>
    </cfRule>
    <cfRule type="cellIs" dxfId="230" priority="92" operator="equal">
      <formula>"PARCIAL"</formula>
    </cfRule>
    <cfRule type="cellIs" dxfId="229" priority="91" operator="equal">
      <formula>"OK"</formula>
    </cfRule>
  </conditionalFormatting>
  <conditionalFormatting sqref="M39:N39">
    <cfRule type="cellIs" dxfId="228" priority="2" operator="equal">
      <formula>"PARCIAL"</formula>
    </cfRule>
    <cfRule type="cellIs" dxfId="227" priority="3" operator="equal">
      <formula>"NO OK"</formula>
    </cfRule>
    <cfRule type="cellIs" dxfId="226" priority="1" operator="equal">
      <formula>"OK"</formula>
    </cfRule>
  </conditionalFormatting>
  <conditionalFormatting sqref="N7:N14">
    <cfRule type="cellIs" dxfId="225" priority="66" operator="equal">
      <formula>"NO OK"</formula>
    </cfRule>
    <cfRule type="cellIs" dxfId="224" priority="65" operator="equal">
      <formula>"PARCIAL"</formula>
    </cfRule>
    <cfRule type="cellIs" dxfId="223" priority="64" operator="equal">
      <formula>"OK"</formula>
    </cfRule>
  </conditionalFormatting>
  <conditionalFormatting sqref="N18:N35">
    <cfRule type="cellIs" dxfId="222" priority="7" operator="equal">
      <formula>"OK"</formula>
    </cfRule>
    <cfRule type="cellIs" dxfId="221" priority="9" operator="equal">
      <formula>"NO OK"</formula>
    </cfRule>
    <cfRule type="cellIs" dxfId="220" priority="8" operator="equal">
      <formula>"PARCIAL"</formula>
    </cfRule>
  </conditionalFormatting>
  <pageMargins left="0.70866141732283505" right="0.70866141732283505" top="0.74803149606299202" bottom="0.74803149606299202" header="0.31496062992126" footer="0.31496062992126"/>
  <pageSetup paperSize="9" scale="83" fitToHeight="2"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5"/>
  <dimension ref="A1:N73"/>
  <sheetViews>
    <sheetView zoomScaleNormal="100" workbookViewId="0">
      <pane ySplit="6" topLeftCell="A7" activePane="bottomLeft" state="frozen"/>
      <selection pane="bottomLeft" activeCell="H4" sqref="H4:L4"/>
    </sheetView>
  </sheetViews>
  <sheetFormatPr baseColWidth="10" defaultColWidth="11.42578125" defaultRowHeight="15.75"/>
  <cols>
    <col min="1" max="1" width="3.42578125" style="2" customWidth="1"/>
    <col min="2" max="3" width="5.7109375" style="2" customWidth="1"/>
    <col min="4" max="4" width="5.7109375" style="205" customWidth="1"/>
    <col min="5" max="5" width="5.7109375" style="171" bestFit="1" customWidth="1"/>
    <col min="6" max="6" width="64" style="3" customWidth="1"/>
    <col min="7" max="7" width="59" style="3" customWidth="1"/>
    <col min="8" max="8" width="16.7109375" style="69" customWidth="1"/>
    <col min="9" max="9" width="1.7109375" style="69" customWidth="1"/>
    <col min="10" max="10" width="16.7109375" style="2" customWidth="1"/>
    <col min="11" max="11" width="1.7109375" style="2" customWidth="1"/>
    <col min="12" max="12" width="16.7109375" style="2" customWidth="1"/>
    <col min="13" max="13" width="2.7109375" style="2" customWidth="1"/>
    <col min="14" max="14" width="48" style="1" customWidth="1"/>
    <col min="15" max="16384" width="11.42578125" style="2"/>
  </cols>
  <sheetData>
    <row r="1" spans="1:14" ht="10.5" customHeight="1" thickBot="1"/>
    <row r="2" spans="1:14" s="1" customFormat="1" ht="29.25" customHeight="1" thickBot="1">
      <c r="A2" s="517" t="s">
        <v>190</v>
      </c>
      <c r="B2" s="518"/>
      <c r="C2" s="518"/>
      <c r="D2" s="518"/>
      <c r="E2" s="518"/>
      <c r="F2" s="518"/>
      <c r="G2" s="518"/>
      <c r="H2" s="519"/>
      <c r="I2" s="46"/>
    </row>
    <row r="3" spans="1:14" ht="11.25" customHeight="1" thickBot="1">
      <c r="A3" s="516"/>
      <c r="B3" s="516"/>
      <c r="C3" s="61"/>
      <c r="D3" s="23"/>
      <c r="E3" s="62"/>
      <c r="F3" s="66"/>
      <c r="G3" s="66"/>
      <c r="H3" s="91"/>
      <c r="I3" s="91"/>
    </row>
    <row r="4" spans="1:14" ht="36.75" customHeight="1" thickBot="1">
      <c r="A4" s="66"/>
      <c r="B4" s="66"/>
      <c r="C4" s="61"/>
      <c r="D4" s="23"/>
      <c r="E4" s="62"/>
      <c r="F4" s="66"/>
      <c r="G4" s="66"/>
      <c r="H4" s="520" t="s">
        <v>245</v>
      </c>
      <c r="I4" s="521"/>
      <c r="J4" s="521"/>
      <c r="K4" s="521"/>
      <c r="L4" s="522"/>
    </row>
    <row r="5" spans="1:14" s="75" customFormat="1" ht="38.25" customHeight="1" thickBot="1">
      <c r="A5" s="77"/>
      <c r="B5" s="5"/>
      <c r="C5" s="4"/>
      <c r="D5" s="50"/>
      <c r="E5" s="5" t="s">
        <v>153</v>
      </c>
      <c r="F5" s="5" t="s">
        <v>85</v>
      </c>
      <c r="G5" s="5" t="s">
        <v>95</v>
      </c>
      <c r="H5" s="216" t="str">
        <f>+Centro!F4</f>
        <v>Curso 2023-2024</v>
      </c>
      <c r="I5" s="66"/>
      <c r="J5" s="216" t="str">
        <f>+Centro!J4</f>
        <v>Curso 2024-2025</v>
      </c>
      <c r="L5" s="232" t="str">
        <f>+Centro!N4</f>
        <v>Curso 2025-2026</v>
      </c>
      <c r="M5" s="2"/>
      <c r="N5" s="232"/>
    </row>
    <row r="6" spans="1:14" s="43" customFormat="1" ht="24.95" customHeight="1" thickBot="1">
      <c r="A6" s="146" t="s">
        <v>150</v>
      </c>
      <c r="B6" s="147"/>
      <c r="C6" s="147"/>
      <c r="D6" s="147"/>
      <c r="E6" s="147"/>
      <c r="F6" s="147"/>
      <c r="G6" s="147"/>
      <c r="H6" s="223">
        <f>+AVERAGE(H7,H21,H49)</f>
        <v>0.77105880230880242</v>
      </c>
      <c r="I6" s="217"/>
      <c r="J6" s="223">
        <f>+AVERAGE(J7,J21,J49)</f>
        <v>0.48825757575757578</v>
      </c>
      <c r="L6" s="223">
        <f>+AVERAGE(L7,L21,L49)</f>
        <v>0</v>
      </c>
      <c r="M6" s="75"/>
      <c r="N6" s="223" t="s">
        <v>471</v>
      </c>
    </row>
    <row r="7" spans="1:14" ht="24.95" customHeight="1" thickBot="1">
      <c r="A7" s="172"/>
      <c r="B7" s="44" t="s">
        <v>34</v>
      </c>
      <c r="C7" s="45"/>
      <c r="D7" s="51"/>
      <c r="E7" s="84"/>
      <c r="F7" s="45"/>
      <c r="G7" s="45"/>
      <c r="H7" s="224">
        <f>+AVERAGE(H8,H16)</f>
        <v>0.90067640692640694</v>
      </c>
      <c r="I7" s="218"/>
      <c r="J7" s="224">
        <f>+AVERAGE(J8,J16)</f>
        <v>0.47102272727272726</v>
      </c>
      <c r="L7" s="224">
        <f>+AVERAGE(L8,L16)</f>
        <v>0</v>
      </c>
      <c r="M7" s="172"/>
      <c r="N7" s="224"/>
    </row>
    <row r="8" spans="1:14" ht="24.95" customHeight="1">
      <c r="B8" s="76"/>
      <c r="C8" s="73" t="s">
        <v>35</v>
      </c>
      <c r="D8" s="74"/>
      <c r="E8" s="79"/>
      <c r="F8" s="74"/>
      <c r="G8" s="74"/>
      <c r="H8" s="225">
        <f>+AVERAGE(H9,H11)</f>
        <v>0.80135281385281387</v>
      </c>
      <c r="I8" s="219"/>
      <c r="J8" s="225">
        <f>+AVERAGE(J9,J11)</f>
        <v>0.5420454545454545</v>
      </c>
      <c r="L8" s="225">
        <f>+AVERAGE(L9,L11)</f>
        <v>0</v>
      </c>
      <c r="N8" s="435"/>
    </row>
    <row r="9" spans="1:14" ht="24.95" customHeight="1">
      <c r="B9" s="6"/>
      <c r="C9" s="7"/>
      <c r="D9" s="207" t="s">
        <v>36</v>
      </c>
      <c r="E9" s="173"/>
      <c r="F9" s="70"/>
      <c r="G9" s="70"/>
      <c r="H9" s="226">
        <f>+H10</f>
        <v>0.80952380952380953</v>
      </c>
      <c r="I9" s="220"/>
      <c r="J9" s="226">
        <f>+J10</f>
        <v>0.75</v>
      </c>
      <c r="L9" s="226" t="str">
        <f>+L10</f>
        <v>----</v>
      </c>
      <c r="N9" s="436" t="s">
        <v>472</v>
      </c>
    </row>
    <row r="10" spans="1:14" ht="24.95" customHeight="1">
      <c r="B10" s="6"/>
      <c r="C10" s="7"/>
      <c r="D10" s="208"/>
      <c r="E10" s="174" t="str">
        <f>+Resumo!A39</f>
        <v>I50</v>
      </c>
      <c r="F10" s="67" t="str">
        <f>+Resumo!B39</f>
        <v xml:space="preserve"> Indicadores do programa estratexico do centro</v>
      </c>
      <c r="G10" s="68" t="str">
        <f>+Resumo!C39</f>
        <v>DE-01: Programación e desenvolvemento estratéxico</v>
      </c>
      <c r="H10" s="227">
        <f>+Resumo!D39</f>
        <v>0.80952380952380953</v>
      </c>
      <c r="I10" s="221"/>
      <c r="J10" s="227">
        <f>+Resumo!H39</f>
        <v>0.75</v>
      </c>
      <c r="L10" s="227" t="str">
        <f>+Resumo!L39</f>
        <v>----</v>
      </c>
      <c r="N10" s="437" t="str">
        <f>+N9</f>
        <v>Decanato ou Dirección do Centro</v>
      </c>
    </row>
    <row r="11" spans="1:14" ht="24.95" customHeight="1">
      <c r="B11" s="6"/>
      <c r="C11" s="7"/>
      <c r="D11" s="207" t="s">
        <v>37</v>
      </c>
      <c r="E11" s="173"/>
      <c r="F11" s="70"/>
      <c r="G11" s="70"/>
      <c r="H11" s="226">
        <f>+AVERAGE(H12:H15)</f>
        <v>0.79318181818181821</v>
      </c>
      <c r="I11" s="220"/>
      <c r="J11" s="226">
        <f>+AVERAGE(J12:J15)</f>
        <v>0.33409090909090911</v>
      </c>
      <c r="L11" s="226">
        <f>+AVERAGE(L12:L15)</f>
        <v>0</v>
      </c>
      <c r="N11" s="436" t="s">
        <v>472</v>
      </c>
    </row>
    <row r="12" spans="1:14" ht="24.95" customHeight="1">
      <c r="B12" s="6"/>
      <c r="C12" s="7"/>
      <c r="D12" s="209"/>
      <c r="E12" s="171" t="str">
        <f>+Resumo!A9</f>
        <v>I4</v>
      </c>
      <c r="F12" s="9" t="str">
        <f>+Resumo!B9</f>
        <v>Resultados dos indicadores do SGC</v>
      </c>
      <c r="G12" s="9" t="str">
        <f>+Resumo!C9</f>
        <v>DE-02  Seguimento e Medición;  Este indicador mostra os resultados do conxunto dos indicadores do cadro de mando</v>
      </c>
      <c r="H12" s="228">
        <f>+Resumo!D9</f>
        <v>0.67272727272727273</v>
      </c>
      <c r="I12" s="221"/>
      <c r="J12" s="228">
        <f>+Resumo!H9</f>
        <v>0.63636363636363635</v>
      </c>
      <c r="L12" s="228">
        <f>+Resumo!L9</f>
        <v>0</v>
      </c>
      <c r="N12" s="438" t="str">
        <f>+N11</f>
        <v>Decanato ou Dirección do Centro</v>
      </c>
    </row>
    <row r="13" spans="1:14" ht="24.95" customHeight="1">
      <c r="B13" s="6"/>
      <c r="C13" s="7"/>
      <c r="D13" s="209"/>
      <c r="E13" s="171" t="str">
        <f>+Resumo!A13</f>
        <v>I10</v>
      </c>
      <c r="F13" s="9" t="str">
        <f>+Resumo!B13</f>
        <v>Indicadores de resultados</v>
      </c>
      <c r="G13" s="9" t="str">
        <f>+Resumo!C13</f>
        <v>DE-02  Seguimento e Medición; 
DE-03 Revisión do sistema pola dirección</v>
      </c>
      <c r="H13" s="228">
        <f>+Resumo!D13</f>
        <v>0.5</v>
      </c>
      <c r="I13" s="221"/>
      <c r="J13" s="228">
        <f>+Resumo!H13</f>
        <v>0.7</v>
      </c>
      <c r="L13" s="228">
        <f>+Resumo!L13</f>
        <v>0</v>
      </c>
      <c r="N13" s="438" t="str">
        <f>+N12</f>
        <v>Decanato ou Dirección do Centro</v>
      </c>
    </row>
    <row r="14" spans="1:14" ht="24.95" customHeight="1">
      <c r="B14" s="6"/>
      <c r="C14" s="7"/>
      <c r="D14" s="209"/>
      <c r="E14" s="80" t="str">
        <f>+Resumo!A19</f>
        <v>I21</v>
      </c>
      <c r="F14" s="28" t="str">
        <f>+Resumo!B19</f>
        <v>Taxa de abandono  (Egreso)</v>
      </c>
      <c r="G14" s="8" t="str">
        <f>+Resumo!C19</f>
        <v>DE-02  Seguimento e Medición; 
DE-03 Revisión do sistema pola dirección</v>
      </c>
      <c r="H14" s="228">
        <f>+Resumo!D19</f>
        <v>1</v>
      </c>
      <c r="I14" s="221"/>
      <c r="J14" s="228">
        <f>+Resumo!H19</f>
        <v>0</v>
      </c>
      <c r="L14" s="228">
        <f>+Resumo!L19</f>
        <v>0</v>
      </c>
      <c r="N14" s="438" t="str">
        <f>+N13</f>
        <v>Decanato ou Dirección do Centro</v>
      </c>
    </row>
    <row r="15" spans="1:14" ht="24.95" customHeight="1">
      <c r="B15" s="6"/>
      <c r="C15" s="15"/>
      <c r="D15" s="208"/>
      <c r="E15" s="81" t="str">
        <f>+Resumo!A20</f>
        <v>I22</v>
      </c>
      <c r="F15" s="28" t="str">
        <f>+Resumo!B20</f>
        <v>Taxa de cambio de estudo</v>
      </c>
      <c r="G15" s="8" t="str">
        <f>+Resumo!C20</f>
        <v>DE-02  Seguimento e Medición; 
DE-03 Revisión do sistema pola dirección</v>
      </c>
      <c r="H15" s="227">
        <f>+Resumo!D20</f>
        <v>1</v>
      </c>
      <c r="I15" s="221"/>
      <c r="J15" s="227">
        <f>+Resumo!H20</f>
        <v>0</v>
      </c>
      <c r="L15" s="227">
        <f>+Resumo!L20</f>
        <v>0</v>
      </c>
      <c r="N15" s="437" t="str">
        <f>+N14</f>
        <v>Decanato ou Dirección do Centro</v>
      </c>
    </row>
    <row r="16" spans="1:14" ht="24.95" customHeight="1">
      <c r="B16" s="6"/>
      <c r="C16" s="71" t="s">
        <v>41</v>
      </c>
      <c r="D16" s="72"/>
      <c r="E16" s="82"/>
      <c r="F16" s="72"/>
      <c r="G16" s="72"/>
      <c r="H16" s="229">
        <f>+AVERAGE(H17,H19)</f>
        <v>1</v>
      </c>
      <c r="I16" s="219"/>
      <c r="J16" s="229">
        <f>+AVERAGE(J17,J19)</f>
        <v>0.4</v>
      </c>
      <c r="L16" s="229">
        <f>+AVERAGE(L17,L19)</f>
        <v>0</v>
      </c>
      <c r="N16" s="439"/>
    </row>
    <row r="17" spans="2:14" ht="24.95" customHeight="1">
      <c r="B17" s="6"/>
      <c r="C17" s="7"/>
      <c r="D17" s="207" t="s">
        <v>42</v>
      </c>
      <c r="E17" s="173"/>
      <c r="F17" s="70"/>
      <c r="G17" s="70"/>
      <c r="H17" s="226">
        <f>+H18</f>
        <v>1</v>
      </c>
      <c r="I17" s="220"/>
      <c r="J17" s="226">
        <f>+J18</f>
        <v>0</v>
      </c>
      <c r="L17" s="226">
        <f>+L18</f>
        <v>0</v>
      </c>
      <c r="N17" s="436" t="s">
        <v>473</v>
      </c>
    </row>
    <row r="18" spans="2:14" ht="24.95" customHeight="1">
      <c r="B18" s="6"/>
      <c r="C18" s="7"/>
      <c r="D18" s="208"/>
      <c r="E18" s="174" t="str">
        <f>+Resumo!A25</f>
        <v>I27</v>
      </c>
      <c r="F18" s="8" t="str">
        <f>+Resumo!B25</f>
        <v xml:space="preserve">Nº Queixas recibidas </v>
      </c>
      <c r="G18" s="8" t="str">
        <f>+Resumo!C25</f>
        <v>MC-02: Xestión das queixas, suxestións e parabéns</v>
      </c>
      <c r="H18" s="228">
        <f>+Resumo!D25</f>
        <v>1</v>
      </c>
      <c r="I18" s="221"/>
      <c r="J18" s="228">
        <f>+Resumo!H25</f>
        <v>0</v>
      </c>
      <c r="L18" s="228">
        <f>+Resumo!L25</f>
        <v>0</v>
      </c>
      <c r="N18" s="438" t="str">
        <f>+N17</f>
        <v>Coordinación do Centro</v>
      </c>
    </row>
    <row r="19" spans="2:14" ht="24.95" customHeight="1">
      <c r="B19" s="6"/>
      <c r="C19" s="7"/>
      <c r="D19" s="207" t="s">
        <v>43</v>
      </c>
      <c r="E19" s="173"/>
      <c r="F19" s="70"/>
      <c r="G19" s="70"/>
      <c r="H19" s="226">
        <f>+H20</f>
        <v>1</v>
      </c>
      <c r="I19" s="220"/>
      <c r="J19" s="226">
        <f>+J20</f>
        <v>0.8</v>
      </c>
      <c r="L19" s="226">
        <f>+L20</f>
        <v>0</v>
      </c>
      <c r="N19" s="436" t="s">
        <v>472</v>
      </c>
    </row>
    <row r="20" spans="2:14" ht="24.95" customHeight="1" thickBot="1">
      <c r="B20" s="11"/>
      <c r="C20" s="12"/>
      <c r="D20" s="210"/>
      <c r="E20" s="83" t="str">
        <f>+Resumo!A18</f>
        <v>I20</v>
      </c>
      <c r="F20" s="17" t="str">
        <f>+Resumo!B18</f>
        <v>Índice das enquisas de satisfacción coas titulacións</v>
      </c>
      <c r="G20" s="17" t="str">
        <f>+Resumo!C18</f>
        <v>MC-05 Medición satisfacción</v>
      </c>
      <c r="H20" s="230">
        <f>+Resumo!D18</f>
        <v>1</v>
      </c>
      <c r="I20" s="221"/>
      <c r="J20" s="230">
        <f>+Resumo!H18</f>
        <v>0.8</v>
      </c>
      <c r="L20" s="230">
        <f>+Resumo!L18</f>
        <v>0</v>
      </c>
      <c r="N20" s="440" t="str">
        <f>+N19</f>
        <v>Decanato ou Dirección do Centro</v>
      </c>
    </row>
    <row r="21" spans="2:14" ht="24.95" customHeight="1" thickBot="1">
      <c r="B21" s="44" t="s">
        <v>44</v>
      </c>
      <c r="C21" s="45"/>
      <c r="D21" s="51"/>
      <c r="E21" s="84"/>
      <c r="F21" s="45"/>
      <c r="G21" s="45"/>
      <c r="H21" s="224">
        <f>+AVERAGE(H29,H22,H42,H45)</f>
        <v>0.70416666666666661</v>
      </c>
      <c r="I21" s="218"/>
      <c r="J21" s="224">
        <f>+AVERAGE(J29,J22,J42,J45)</f>
        <v>0.41041666666666671</v>
      </c>
      <c r="L21" s="224">
        <f>+AVERAGE(L29,L22,L42,L45)</f>
        <v>0</v>
      </c>
      <c r="N21" s="224"/>
    </row>
    <row r="22" spans="2:14" ht="24.95" customHeight="1">
      <c r="B22" s="13"/>
      <c r="C22" s="73" t="s">
        <v>45</v>
      </c>
      <c r="D22" s="74"/>
      <c r="E22" s="79"/>
      <c r="F22" s="74"/>
      <c r="G22" s="74"/>
      <c r="H22" s="225">
        <f>+AVERAGE(H23,H25)</f>
        <v>1</v>
      </c>
      <c r="I22" s="219"/>
      <c r="J22" s="225">
        <f>+AVERAGE(J23,J25)</f>
        <v>0</v>
      </c>
      <c r="L22" s="225">
        <f>+AVERAGE(L23,L25)</f>
        <v>0</v>
      </c>
      <c r="N22" s="441"/>
    </row>
    <row r="23" spans="2:14" ht="24.95" customHeight="1">
      <c r="B23" s="14"/>
      <c r="C23" s="7"/>
      <c r="D23" s="207" t="s">
        <v>46</v>
      </c>
      <c r="E23" s="173"/>
      <c r="F23" s="70"/>
      <c r="G23" s="70"/>
      <c r="H23" s="226">
        <f>+H24</f>
        <v>1</v>
      </c>
      <c r="I23" s="220"/>
      <c r="J23" s="226">
        <f>+J24</f>
        <v>0</v>
      </c>
      <c r="L23" s="226">
        <f>+L24</f>
        <v>0</v>
      </c>
      <c r="N23" s="436" t="s">
        <v>472</v>
      </c>
    </row>
    <row r="24" spans="2:14" ht="24.95" customHeight="1">
      <c r="B24" s="14"/>
      <c r="C24" s="7"/>
      <c r="D24" s="208"/>
      <c r="E24" s="80" t="str">
        <f>+Resumo!A26</f>
        <v>I28</v>
      </c>
      <c r="F24" s="8" t="str">
        <f>+Resumo!B26</f>
        <v>% de Titulacións que renovaron a súa acreditación</v>
      </c>
      <c r="G24" s="8" t="str">
        <f>+Resumo!C26</f>
        <v>DO-0101: Deseño, verificación, modificación e acreditación das titulacións oficiais</v>
      </c>
      <c r="H24" s="231">
        <f>+Resumo!D26</f>
        <v>1</v>
      </c>
      <c r="I24" s="222"/>
      <c r="J24" s="231">
        <f>+Resumo!H26</f>
        <v>0</v>
      </c>
      <c r="L24" s="231">
        <f>+Resumo!L26</f>
        <v>0</v>
      </c>
      <c r="N24" s="442" t="str">
        <f>+N23</f>
        <v>Decanato ou Dirección do Centro</v>
      </c>
    </row>
    <row r="25" spans="2:14" ht="24.95" customHeight="1">
      <c r="B25" s="14"/>
      <c r="C25" s="7"/>
      <c r="D25" s="207" t="s">
        <v>47</v>
      </c>
      <c r="E25" s="173"/>
      <c r="F25" s="70"/>
      <c r="G25" s="70"/>
      <c r="H25" s="226">
        <f>+H26</f>
        <v>1</v>
      </c>
      <c r="I25" s="220"/>
      <c r="J25" s="226">
        <f>+J26</f>
        <v>0</v>
      </c>
      <c r="L25" s="226">
        <f>+L26</f>
        <v>0</v>
      </c>
      <c r="N25" s="436" t="s">
        <v>474</v>
      </c>
    </row>
    <row r="26" spans="2:14" ht="24.95" customHeight="1">
      <c r="B26" s="14"/>
      <c r="C26" s="7"/>
      <c r="D26" s="209"/>
      <c r="E26" s="80" t="str">
        <f>+Resumo!A27</f>
        <v>I30</v>
      </c>
      <c r="F26" s="10" t="str">
        <f>+Resumo!B27</f>
        <v>% Titulacións con avaliación favorable en Seguimento</v>
      </c>
      <c r="G26" s="10" t="str">
        <f>+Resumo!C27</f>
        <v>DO-0102: Seguimento e mellora das titulacións</v>
      </c>
      <c r="H26" s="228">
        <f>+Resumo!D27</f>
        <v>1</v>
      </c>
      <c r="I26" s="221"/>
      <c r="J26" s="228">
        <f>+Resumo!H27</f>
        <v>0</v>
      </c>
      <c r="L26" s="228">
        <f>+Resumo!L27</f>
        <v>0</v>
      </c>
      <c r="N26" s="438" t="str">
        <f>+N25</f>
        <v>Coordinación das titulacións e de Calidade</v>
      </c>
    </row>
    <row r="27" spans="2:14" ht="24.95" customHeight="1">
      <c r="B27" s="14"/>
      <c r="C27" s="7"/>
      <c r="D27" s="207" t="s">
        <v>48</v>
      </c>
      <c r="E27" s="173"/>
      <c r="F27" s="70"/>
      <c r="G27" s="70"/>
      <c r="H27" s="226" t="s">
        <v>174</v>
      </c>
      <c r="I27" s="220"/>
      <c r="J27" s="226" t="s">
        <v>174</v>
      </c>
      <c r="L27" s="226" t="s">
        <v>174</v>
      </c>
      <c r="N27" s="436" t="s">
        <v>472</v>
      </c>
    </row>
    <row r="28" spans="2:14" ht="24.95" customHeight="1">
      <c r="B28" s="14"/>
      <c r="C28" s="7"/>
      <c r="D28" s="208"/>
      <c r="E28" s="81" t="str">
        <f>+Centro!A17</f>
        <v>I32</v>
      </c>
      <c r="F28" s="8" t="str">
        <f>+Centro!B17</f>
        <v>Nº Titulacións en proceso de extinción ou suspensión</v>
      </c>
      <c r="G28" s="8" t="str">
        <f>+Centro!C17</f>
        <v>DO-0103: Suspensión e extinción dunha titulación</v>
      </c>
      <c r="H28" s="227" t="s">
        <v>174</v>
      </c>
      <c r="I28" s="221"/>
      <c r="J28" s="227" t="s">
        <v>174</v>
      </c>
      <c r="L28" s="227" t="s">
        <v>174</v>
      </c>
      <c r="N28" s="437" t="str">
        <f>+N27</f>
        <v>Decanato ou Dirección do Centro</v>
      </c>
    </row>
    <row r="29" spans="2:14" ht="24.95" customHeight="1">
      <c r="B29" s="14"/>
      <c r="C29" s="71" t="s">
        <v>49</v>
      </c>
      <c r="D29" s="72"/>
      <c r="E29" s="82"/>
      <c r="F29" s="72"/>
      <c r="G29" s="72"/>
      <c r="H29" s="229">
        <f>+AVERAGE(H30,H32,H34,H37,H40)</f>
        <v>0.65</v>
      </c>
      <c r="I29" s="219"/>
      <c r="J29" s="229">
        <f>+AVERAGE(J30,J32,J34,J37,J40)</f>
        <v>0.47499999999999998</v>
      </c>
      <c r="L29" s="229">
        <f>+AVERAGE(L30,L32,L34,L37,L40)</f>
        <v>0</v>
      </c>
      <c r="N29" s="439"/>
    </row>
    <row r="30" spans="2:14" ht="24.95" customHeight="1">
      <c r="B30" s="14"/>
      <c r="C30" s="7"/>
      <c r="D30" s="207" t="s">
        <v>50</v>
      </c>
      <c r="E30" s="173"/>
      <c r="F30" s="70"/>
      <c r="G30" s="70"/>
      <c r="H30" s="226">
        <f>+H31</f>
        <v>1</v>
      </c>
      <c r="I30" s="220"/>
      <c r="J30" s="226">
        <f>+J31</f>
        <v>1</v>
      </c>
      <c r="L30" s="226">
        <f>+L31</f>
        <v>0</v>
      </c>
      <c r="N30" s="436" t="s">
        <v>475</v>
      </c>
    </row>
    <row r="31" spans="2:14" ht="24.95" customHeight="1">
      <c r="B31" s="14"/>
      <c r="C31" s="7"/>
      <c r="D31" s="208"/>
      <c r="E31" s="81" t="str">
        <f>+Resumo!A35</f>
        <v>I44</v>
      </c>
      <c r="F31" s="10" t="str">
        <f>+Resumo!B35</f>
        <v>Índice de satisfacción coa organización e o desenvolvemento</v>
      </c>
      <c r="G31" s="10" t="str">
        <f>+Resumo!C35</f>
        <v>DO-0201 Planificación e desenvolvemento da ensinanza</v>
      </c>
      <c r="H31" s="228">
        <f>+Resumo!D35</f>
        <v>1</v>
      </c>
      <c r="I31" s="221"/>
      <c r="J31" s="228">
        <f>+Resumo!H35</f>
        <v>1</v>
      </c>
      <c r="L31" s="228">
        <f>+Resumo!L35</f>
        <v>0</v>
      </c>
      <c r="N31" s="438" t="str">
        <f>+N30</f>
        <v>Vicedecanato ou subdirección do centro con competencias en organización académica</v>
      </c>
    </row>
    <row r="32" spans="2:14" ht="24.95" customHeight="1">
      <c r="B32" s="14"/>
      <c r="C32" s="7"/>
      <c r="D32" s="207" t="s">
        <v>52</v>
      </c>
      <c r="E32" s="173"/>
      <c r="F32" s="70"/>
      <c r="G32" s="70"/>
      <c r="H32" s="226">
        <f>+H33</f>
        <v>1</v>
      </c>
      <c r="I32" s="220"/>
      <c r="J32" s="226">
        <f>+J33</f>
        <v>1</v>
      </c>
      <c r="L32" s="226">
        <f>+L33</f>
        <v>0</v>
      </c>
      <c r="N32" s="436" t="s">
        <v>472</v>
      </c>
    </row>
    <row r="33" spans="2:14" ht="24.95" customHeight="1">
      <c r="B33" s="14"/>
      <c r="C33" s="7"/>
      <c r="D33" s="209"/>
      <c r="E33" s="80" t="str">
        <f>+Resumo!A28</f>
        <v>I35</v>
      </c>
      <c r="F33" s="10" t="str">
        <f>+Resumo!B28</f>
        <v xml:space="preserve">Nota media do acceso </v>
      </c>
      <c r="G33" s="10" t="str">
        <f>+Resumo!C28</f>
        <v>DO-0202 Promoción das titulacións</v>
      </c>
      <c r="H33" s="228">
        <f>+Resumo!D28</f>
        <v>1</v>
      </c>
      <c r="I33" s="221"/>
      <c r="J33" s="228">
        <f>+Resumo!H28</f>
        <v>1</v>
      </c>
      <c r="L33" s="228">
        <f>+Resumo!L28</f>
        <v>0</v>
      </c>
      <c r="N33" s="438" t="str">
        <f>+N32</f>
        <v>Decanato ou Dirección do Centro</v>
      </c>
    </row>
    <row r="34" spans="2:14" ht="24.95" customHeight="1">
      <c r="B34" s="14"/>
      <c r="C34" s="7"/>
      <c r="D34" s="207" t="s">
        <v>53</v>
      </c>
      <c r="E34" s="173"/>
      <c r="F34" s="70"/>
      <c r="G34" s="70"/>
      <c r="H34" s="226">
        <f>+AVERAGE(H35:H36)</f>
        <v>0.75</v>
      </c>
      <c r="I34" s="220"/>
      <c r="J34" s="226">
        <f>+AVERAGE(J35:J36)</f>
        <v>0.375</v>
      </c>
      <c r="L34" s="226">
        <f>+AVERAGE(L35:L36)</f>
        <v>0</v>
      </c>
      <c r="N34" s="436" t="s">
        <v>476</v>
      </c>
    </row>
    <row r="35" spans="2:14" ht="24.95" customHeight="1">
      <c r="B35" s="14"/>
      <c r="C35" s="7"/>
      <c r="D35" s="209"/>
      <c r="E35" s="80" t="str">
        <f>+Resumo!A22</f>
        <v>I24</v>
      </c>
      <c r="F35" s="10" t="str">
        <f>+Resumo!B22</f>
        <v>Índice de satisfacción coa orientación recibida no centro</v>
      </c>
      <c r="G35" s="10" t="str">
        <f>+Resumo!C22</f>
        <v>DO-0203: Orientación do estudantado e atención ás NEAE</v>
      </c>
      <c r="H35" s="228">
        <f>+Resumo!D22</f>
        <v>1</v>
      </c>
      <c r="I35" s="221"/>
      <c r="J35" s="228">
        <f>+Resumo!H22</f>
        <v>0.75</v>
      </c>
      <c r="L35" s="228">
        <f>+Resumo!L22</f>
        <v>0</v>
      </c>
      <c r="N35" s="438" t="str">
        <f t="shared" ref="N35:N36" si="0">+N34</f>
        <v>Coordinación do PAT</v>
      </c>
    </row>
    <row r="36" spans="2:14" ht="24.95" customHeight="1">
      <c r="B36" s="14"/>
      <c r="C36" s="7"/>
      <c r="D36" s="209"/>
      <c r="E36" s="80" t="str">
        <f>+Resumo!A29</f>
        <v>I37</v>
      </c>
      <c r="F36" s="10" t="str">
        <f>+Resumo!B29</f>
        <v>Grao de Satisfacción do estudantado co PAT</v>
      </c>
      <c r="G36" s="10" t="str">
        <f>+Resumo!C29</f>
        <v>DO-0203: Orientación do estudantado e atención ás NEAE</v>
      </c>
      <c r="H36" s="228">
        <f>+Resumo!D29</f>
        <v>0.5</v>
      </c>
      <c r="I36" s="221"/>
      <c r="J36" s="228">
        <f>+Resumo!H29</f>
        <v>0</v>
      </c>
      <c r="L36" s="228">
        <f>+Resumo!L29</f>
        <v>0</v>
      </c>
      <c r="N36" s="438" t="str">
        <f t="shared" si="0"/>
        <v>Coordinación do PAT</v>
      </c>
    </row>
    <row r="37" spans="2:14" ht="24.95" customHeight="1">
      <c r="B37" s="14"/>
      <c r="C37" s="7"/>
      <c r="D37" s="207" t="s">
        <v>54</v>
      </c>
      <c r="E37" s="173"/>
      <c r="F37" s="70"/>
      <c r="G37" s="70"/>
      <c r="H37" s="226">
        <f>+AVERAGE(H38:H39)</f>
        <v>0.5</v>
      </c>
      <c r="I37" s="220"/>
      <c r="J37" s="226">
        <f>+AVERAGE(J38:J39)</f>
        <v>0</v>
      </c>
      <c r="L37" s="226">
        <f>+AVERAGE(L38:L39)</f>
        <v>0</v>
      </c>
      <c r="N37" s="436" t="s">
        <v>477</v>
      </c>
    </row>
    <row r="38" spans="2:14" ht="24.95" customHeight="1">
      <c r="B38" s="14"/>
      <c r="C38" s="7"/>
      <c r="D38" s="209"/>
      <c r="E38" s="80" t="str">
        <f>+Resumo!A23</f>
        <v>I25</v>
      </c>
      <c r="F38" s="10" t="str">
        <f>+Resumo!B23</f>
        <v>% Alumnado en prácticas académicas</v>
      </c>
      <c r="G38" s="10" t="str">
        <f>+Resumo!C23</f>
        <v>DO-0204: Xestión das prácticas académicas</v>
      </c>
      <c r="H38" s="228">
        <f>+Resumo!D23</f>
        <v>0</v>
      </c>
      <c r="I38" s="221"/>
      <c r="J38" s="228">
        <f>+Resumo!H23</f>
        <v>0</v>
      </c>
      <c r="L38" s="228">
        <f>+Resumo!L23</f>
        <v>0</v>
      </c>
      <c r="N38" s="438" t="str">
        <f t="shared" ref="N38:N39" si="1">+N37</f>
        <v>Coordinación de prácticas externas do centro</v>
      </c>
    </row>
    <row r="39" spans="2:14" ht="24.95" customHeight="1">
      <c r="B39" s="14"/>
      <c r="C39" s="7"/>
      <c r="D39" s="208"/>
      <c r="E39" s="80" t="str">
        <f>+Resumo!A30</f>
        <v>I38</v>
      </c>
      <c r="F39" s="10" t="str">
        <f>+Resumo!B30</f>
        <v xml:space="preserve">Grao de satisfacción das Persoas Tituladas coas Prácticas </v>
      </c>
      <c r="G39" s="10" t="str">
        <f>+Resumo!C30</f>
        <v>DO-0204: Xestión das prácticas académicas</v>
      </c>
      <c r="H39" s="228">
        <f>+Resumo!D30</f>
        <v>1</v>
      </c>
      <c r="I39" s="221"/>
      <c r="J39" s="228">
        <f>+Resumo!H30</f>
        <v>0</v>
      </c>
      <c r="L39" s="228">
        <f>+Resumo!L30</f>
        <v>0</v>
      </c>
      <c r="N39" s="438" t="str">
        <f t="shared" si="1"/>
        <v>Coordinación de prácticas externas do centro</v>
      </c>
    </row>
    <row r="40" spans="2:14" ht="24.95" customHeight="1">
      <c r="B40" s="14"/>
      <c r="C40" s="7"/>
      <c r="D40" s="207" t="s">
        <v>55</v>
      </c>
      <c r="E40" s="173"/>
      <c r="F40" s="70"/>
      <c r="G40" s="70"/>
      <c r="H40" s="226">
        <f>+H41</f>
        <v>0</v>
      </c>
      <c r="I40" s="220"/>
      <c r="J40" s="226">
        <f>+J41</f>
        <v>0</v>
      </c>
      <c r="L40" s="226">
        <f>+L41</f>
        <v>0</v>
      </c>
      <c r="N40" s="436" t="s">
        <v>478</v>
      </c>
    </row>
    <row r="41" spans="2:14" ht="24.95" customHeight="1">
      <c r="B41" s="14"/>
      <c r="C41" s="15"/>
      <c r="D41" s="208"/>
      <c r="E41" s="174" t="str">
        <f>+Resumo!A8</f>
        <v>I3</v>
      </c>
      <c r="F41" s="29" t="str">
        <f>+Resumo!B8</f>
        <v>Indicadores de mobilidade do estudantado</v>
      </c>
      <c r="G41" s="29" t="str">
        <f>+Resumo!C8</f>
        <v>DO-0205: Xestión da mobilidade</v>
      </c>
      <c r="H41" s="227">
        <f>+Resumo!D8</f>
        <v>0</v>
      </c>
      <c r="I41" s="221"/>
      <c r="J41" s="227">
        <f>+Resumo!H8</f>
        <v>0</v>
      </c>
      <c r="L41" s="227">
        <f>+Resumo!L8</f>
        <v>0</v>
      </c>
      <c r="N41" s="437" t="str">
        <f>+N40</f>
        <v>Responsable das relacions externas do centro</v>
      </c>
    </row>
    <row r="42" spans="2:14" ht="24.95" customHeight="1">
      <c r="B42" s="14"/>
      <c r="C42" s="71" t="s">
        <v>56</v>
      </c>
      <c r="D42" s="72"/>
      <c r="E42" s="82"/>
      <c r="F42" s="72"/>
      <c r="G42" s="72"/>
      <c r="H42" s="229">
        <f>+H43</f>
        <v>1</v>
      </c>
      <c r="I42" s="219"/>
      <c r="J42" s="229">
        <f>+J43</f>
        <v>1</v>
      </c>
      <c r="L42" s="229">
        <f>+L43</f>
        <v>0</v>
      </c>
      <c r="N42" s="439"/>
    </row>
    <row r="43" spans="2:14" ht="24.95" customHeight="1">
      <c r="B43" s="14"/>
      <c r="C43" s="7"/>
      <c r="D43" s="207" t="s">
        <v>57</v>
      </c>
      <c r="E43" s="173"/>
      <c r="F43" s="70"/>
      <c r="G43" s="70"/>
      <c r="H43" s="226">
        <f>+H44</f>
        <v>1</v>
      </c>
      <c r="I43" s="220"/>
      <c r="J43" s="226">
        <f>+J44</f>
        <v>1</v>
      </c>
      <c r="L43" s="226">
        <f>+L44</f>
        <v>0</v>
      </c>
      <c r="N43" s="436" t="s">
        <v>472</v>
      </c>
    </row>
    <row r="44" spans="2:14" ht="24.95" customHeight="1">
      <c r="B44" s="14"/>
      <c r="C44" s="15"/>
      <c r="D44" s="208"/>
      <c r="E44" s="81" t="str">
        <f>+Resumo!A24</f>
        <v>I26</v>
      </c>
      <c r="F44" s="8" t="str">
        <f>+Resumo!B24</f>
        <v>Índice de satisfacción coa promoción da titulación e a información pública na web</v>
      </c>
      <c r="G44" s="8" t="str">
        <f>+Resumo!C24</f>
        <v>DO-0301 Información Pública</v>
      </c>
      <c r="H44" s="227">
        <f>+Resumo!D24</f>
        <v>1</v>
      </c>
      <c r="I44" s="221"/>
      <c r="J44" s="227">
        <f>+Resumo!H24</f>
        <v>1</v>
      </c>
      <c r="L44" s="227">
        <f>+Resumo!L24</f>
        <v>0</v>
      </c>
      <c r="N44" s="437" t="str">
        <f>+N43</f>
        <v>Decanato ou Dirección do Centro</v>
      </c>
    </row>
    <row r="45" spans="2:14" ht="24.95" customHeight="1">
      <c r="B45" s="14"/>
      <c r="C45" s="71" t="s">
        <v>58</v>
      </c>
      <c r="D45" s="72"/>
      <c r="E45" s="82"/>
      <c r="F45" s="72"/>
      <c r="G45" s="72"/>
      <c r="H45" s="229">
        <f>+H46</f>
        <v>0.16666666666666666</v>
      </c>
      <c r="I45" s="219"/>
      <c r="J45" s="229">
        <f>+J46</f>
        <v>0.16666666666666666</v>
      </c>
      <c r="L45" s="229">
        <f>+L46</f>
        <v>0</v>
      </c>
      <c r="N45" s="439"/>
    </row>
    <row r="46" spans="2:14" ht="24.95" customHeight="1">
      <c r="B46" s="14"/>
      <c r="C46" s="7"/>
      <c r="D46" s="207" t="s">
        <v>304</v>
      </c>
      <c r="E46" s="173"/>
      <c r="F46" s="70"/>
      <c r="G46" s="70"/>
      <c r="H46" s="226">
        <f>+AVERAGE(H47:H48)</f>
        <v>0.16666666666666666</v>
      </c>
      <c r="I46" s="220"/>
      <c r="J46" s="226">
        <f>+AVERAGE(J47:J48)</f>
        <v>0.16666666666666666</v>
      </c>
      <c r="L46" s="226">
        <f>+AVERAGE(L47:L48)</f>
        <v>0</v>
      </c>
      <c r="N46" s="443" t="s">
        <v>479</v>
      </c>
    </row>
    <row r="47" spans="2:14" ht="24.95" customHeight="1">
      <c r="B47" s="14"/>
      <c r="C47" s="7"/>
      <c r="D47" s="209"/>
      <c r="E47" s="80" t="str">
        <f>+Resumo!A7</f>
        <v>I1-I2</v>
      </c>
      <c r="F47" s="9" t="str">
        <f>+Resumo!B7</f>
        <v>Nº Estudantes de novo ingreso (Grao e Máster)</v>
      </c>
      <c r="G47" s="9" t="str">
        <f>+Resumo!C7</f>
        <v>AC-01: Acceso, evolución e Expedición de Titulos Oficiais</v>
      </c>
      <c r="H47" s="228">
        <f>+Resumo!D7</f>
        <v>0</v>
      </c>
      <c r="I47" s="221"/>
      <c r="J47" s="228">
        <f>+Resumo!H7</f>
        <v>0</v>
      </c>
      <c r="L47" s="228">
        <f>+Resumo!L7</f>
        <v>0</v>
      </c>
      <c r="N47" s="438" t="s">
        <v>480</v>
      </c>
    </row>
    <row r="48" spans="2:14" ht="24.95" customHeight="1" thickBot="1">
      <c r="B48" s="14"/>
      <c r="C48" s="7"/>
      <c r="D48" s="208"/>
      <c r="E48" s="80" t="str">
        <f>+Resumo!A14</f>
        <v>I11</v>
      </c>
      <c r="F48" s="9" t="str">
        <f>+Resumo!B14</f>
        <v>Relación de Oferta / Demanda de prazas</v>
      </c>
      <c r="G48" s="9" t="str">
        <f>+Resumo!C14</f>
        <v>AC-01: Acceso, evolución e Expedición de Titulos Oficiais</v>
      </c>
      <c r="H48" s="228">
        <f>+Resumo!D14</f>
        <v>0.33333333333333331</v>
      </c>
      <c r="I48" s="221"/>
      <c r="J48" s="228">
        <f>+Resumo!H14</f>
        <v>0.33333333333333331</v>
      </c>
      <c r="L48" s="228">
        <f>+Resumo!L14</f>
        <v>0</v>
      </c>
      <c r="N48" s="438" t="str">
        <f>+N47</f>
        <v>Coordinación da Titulación</v>
      </c>
    </row>
    <row r="49" spans="1:14" ht="24.95" customHeight="1" thickBot="1">
      <c r="B49" s="44" t="s">
        <v>59</v>
      </c>
      <c r="C49" s="45"/>
      <c r="D49" s="51"/>
      <c r="E49" s="84"/>
      <c r="F49" s="45"/>
      <c r="G49" s="45"/>
      <c r="H49" s="224">
        <f>+AVERAGE(H50,H58,H62)</f>
        <v>0.70833333333333337</v>
      </c>
      <c r="I49" s="218"/>
      <c r="J49" s="224">
        <f>+AVERAGE(J50,J58,J62)</f>
        <v>0.58333333333333337</v>
      </c>
      <c r="L49" s="224">
        <f>+AVERAGE(L50,L58,L62)</f>
        <v>0</v>
      </c>
      <c r="N49" s="224"/>
    </row>
    <row r="50" spans="1:14" ht="24.95" customHeight="1">
      <c r="B50" s="13"/>
      <c r="C50" s="73" t="s">
        <v>60</v>
      </c>
      <c r="D50" s="74"/>
      <c r="E50" s="79"/>
      <c r="F50" s="74"/>
      <c r="G50" s="74"/>
      <c r="H50" s="225">
        <f>+AVERAGE(H51,H53)</f>
        <v>0.625</v>
      </c>
      <c r="I50" s="219"/>
      <c r="J50" s="225">
        <f>+AVERAGE(J51,J53)</f>
        <v>0.5</v>
      </c>
      <c r="L50" s="225">
        <f>+AVERAGE(L51,L53)</f>
        <v>0</v>
      </c>
      <c r="N50" s="441"/>
    </row>
    <row r="51" spans="1:14" ht="24.95" customHeight="1">
      <c r="B51" s="14"/>
      <c r="C51" s="7"/>
      <c r="D51" s="207" t="s">
        <v>62</v>
      </c>
      <c r="E51" s="173"/>
      <c r="F51" s="70"/>
      <c r="G51" s="70"/>
      <c r="H51" s="226">
        <f>+AVERAGE(H52:H52)</f>
        <v>1</v>
      </c>
      <c r="I51" s="220"/>
      <c r="J51" s="226">
        <f>+AVERAGE(J52:J52)</f>
        <v>0.75</v>
      </c>
      <c r="L51" s="226">
        <f>+AVERAGE(L52:L52)</f>
        <v>0</v>
      </c>
      <c r="N51" s="436" t="s">
        <v>481</v>
      </c>
    </row>
    <row r="52" spans="1:14" ht="24.95" customHeight="1">
      <c r="B52" s="14"/>
      <c r="C52" s="7"/>
      <c r="D52" s="209"/>
      <c r="E52" s="80" t="str">
        <f>+Resumo!A31</f>
        <v>I39</v>
      </c>
      <c r="F52" s="10" t="str">
        <f>+Resumo!B31</f>
        <v xml:space="preserve">Grao de satisfacción cos RRHH </v>
      </c>
      <c r="G52" s="10" t="str">
        <f>+Resumo!C31</f>
        <v>PE-01 Xestión do PAS</v>
      </c>
      <c r="H52" s="228">
        <f>+Resumo!D31</f>
        <v>1</v>
      </c>
      <c r="I52" s="221"/>
      <c r="J52" s="228">
        <f>+Resumo!H31</f>
        <v>0.75</v>
      </c>
      <c r="L52" s="228">
        <f>+Resumo!L31</f>
        <v>0</v>
      </c>
      <c r="N52" s="438" t="str">
        <f>+N51</f>
        <v>Administación do centro</v>
      </c>
    </row>
    <row r="53" spans="1:14" ht="24.95" customHeight="1">
      <c r="B53" s="14"/>
      <c r="C53" s="7"/>
      <c r="D53" s="207" t="s">
        <v>61</v>
      </c>
      <c r="E53" s="173"/>
      <c r="F53" s="70"/>
      <c r="G53" s="70"/>
      <c r="H53" s="226">
        <f>+AVERAGE(H54:H57)</f>
        <v>0.25</v>
      </c>
      <c r="I53" s="220"/>
      <c r="J53" s="226">
        <f>+AVERAGE(J54:J57)</f>
        <v>0.25</v>
      </c>
      <c r="L53" s="226">
        <f>+AVERAGE(L54:L57)</f>
        <v>0</v>
      </c>
      <c r="N53" s="443" t="s">
        <v>482</v>
      </c>
    </row>
    <row r="54" spans="1:14" ht="24.95" customHeight="1">
      <c r="B54" s="14"/>
      <c r="C54" s="7"/>
      <c r="D54" s="7"/>
      <c r="E54" s="171" t="str">
        <f>+Resumo!A10</f>
        <v>I5</v>
      </c>
      <c r="F54" s="9" t="str">
        <f>+Resumo!B10</f>
        <v>Indicadores de formación do PDI</v>
      </c>
      <c r="G54" s="9" t="str">
        <f>+Resumo!C10</f>
        <v>PE-02 Xestión de PDI</v>
      </c>
      <c r="H54" s="228">
        <f>+Resumo!D10</f>
        <v>0</v>
      </c>
      <c r="I54" s="221"/>
      <c r="J54" s="228">
        <f>+Resumo!H10</f>
        <v>0</v>
      </c>
      <c r="L54" s="228">
        <f>+Resumo!L10</f>
        <v>0</v>
      </c>
      <c r="N54" s="438" t="s">
        <v>483</v>
      </c>
    </row>
    <row r="55" spans="1:14" ht="24.95" customHeight="1">
      <c r="B55" s="14"/>
      <c r="C55" s="7"/>
      <c r="D55" s="7"/>
      <c r="E55" s="171" t="str">
        <f>+Resumo!A11</f>
        <v>I7</v>
      </c>
      <c r="F55" s="9" t="str">
        <f>+Resumo!B11</f>
        <v>% PDI do título avaliado polo programa DOCENTIA e resultados obtidos</v>
      </c>
      <c r="G55" s="9" t="str">
        <f>+Resumo!C11</f>
        <v>PE-02 Xestión de PDI</v>
      </c>
      <c r="H55" s="228">
        <f>+Resumo!D11</f>
        <v>0</v>
      </c>
      <c r="I55" s="221"/>
      <c r="J55" s="228">
        <f>+Resumo!H11</f>
        <v>1</v>
      </c>
      <c r="L55" s="228">
        <f>+Resumo!L11</f>
        <v>0</v>
      </c>
      <c r="N55" s="438" t="str">
        <f t="shared" ref="N55:N57" si="2">+N54</f>
        <v>Decanato ou Dirección</v>
      </c>
    </row>
    <row r="56" spans="1:14" ht="24.95" customHeight="1">
      <c r="B56" s="14"/>
      <c r="C56" s="7"/>
      <c r="D56" s="7"/>
      <c r="E56" s="171" t="str">
        <f>+Resumo!A12</f>
        <v>I8</v>
      </c>
      <c r="F56" s="9" t="str">
        <f>+Resumo!B12</f>
        <v xml:space="preserve">Indicadores de mobilidade do PDI </v>
      </c>
      <c r="G56" s="9" t="str">
        <f>+Resumo!C12</f>
        <v>PE-02 Xestión de PDI</v>
      </c>
      <c r="H56" s="228">
        <f>+Resumo!D12</f>
        <v>0</v>
      </c>
      <c r="I56" s="221"/>
      <c r="J56" s="228">
        <f>+Resumo!H12</f>
        <v>0</v>
      </c>
      <c r="L56" s="228">
        <f>+Resumo!L12</f>
        <v>0</v>
      </c>
      <c r="N56" s="438" t="str">
        <f t="shared" si="2"/>
        <v>Decanato ou Dirección</v>
      </c>
    </row>
    <row r="57" spans="1:14" ht="24.95" customHeight="1">
      <c r="B57" s="14"/>
      <c r="C57" s="15"/>
      <c r="D57" s="15"/>
      <c r="E57" s="81" t="str">
        <f>+Resumo!A34</f>
        <v>I43</v>
      </c>
      <c r="F57" s="8" t="str">
        <f>+Resumo!B34</f>
        <v>Resultados EAD</v>
      </c>
      <c r="G57" s="8" t="str">
        <f>+Resumo!C34</f>
        <v>PE-02 Xestión de PDI</v>
      </c>
      <c r="H57" s="227">
        <f>+Resumo!D34</f>
        <v>1</v>
      </c>
      <c r="I57" s="221"/>
      <c r="J57" s="227">
        <f>+Resumo!H34</f>
        <v>0</v>
      </c>
      <c r="L57" s="227">
        <f>+Resumo!L34</f>
        <v>0</v>
      </c>
      <c r="N57" s="437" t="str">
        <f t="shared" si="2"/>
        <v>Decanato ou Dirección</v>
      </c>
    </row>
    <row r="58" spans="1:14" ht="24.95" customHeight="1">
      <c r="B58" s="14"/>
      <c r="C58" s="71" t="s">
        <v>63</v>
      </c>
      <c r="D58" s="72"/>
      <c r="E58" s="82"/>
      <c r="F58" s="72"/>
      <c r="G58" s="72"/>
      <c r="H58" s="229">
        <f>+H59</f>
        <v>0.5</v>
      </c>
      <c r="I58" s="219"/>
      <c r="J58" s="229">
        <f>+J59</f>
        <v>0.25</v>
      </c>
      <c r="L58" s="229">
        <f>+L59</f>
        <v>0</v>
      </c>
      <c r="N58" s="439"/>
    </row>
    <row r="59" spans="1:14" ht="24.95" customHeight="1">
      <c r="B59" s="14"/>
      <c r="C59" s="7"/>
      <c r="D59" s="207" t="s">
        <v>149</v>
      </c>
      <c r="E59" s="173"/>
      <c r="F59" s="70"/>
      <c r="G59" s="70"/>
      <c r="H59" s="226">
        <f>+AVERAGE(H60:H61)</f>
        <v>0.5</v>
      </c>
      <c r="I59" s="220"/>
      <c r="J59" s="226">
        <f>+AVERAGE(J60:J61)</f>
        <v>0.25</v>
      </c>
      <c r="L59" s="226">
        <f>+AVERAGE(L60:L61)</f>
        <v>0</v>
      </c>
      <c r="N59" s="436" t="s">
        <v>484</v>
      </c>
    </row>
    <row r="60" spans="1:14" ht="24.95" customHeight="1">
      <c r="B60" s="14"/>
      <c r="C60" s="7"/>
      <c r="D60" s="209"/>
      <c r="E60" s="171" t="str">
        <f>+Resumo!A32</f>
        <v>I41</v>
      </c>
      <c r="F60" s="10" t="str">
        <f>+Resumo!B32</f>
        <v>% Rexistros en estado completado na aplicación SGIC</v>
      </c>
      <c r="G60" s="10" t="str">
        <f>+Resumo!C32</f>
        <v>XD-01: Control dos documentos e dos rexistros</v>
      </c>
      <c r="H60" s="228">
        <f>+Resumo!D32</f>
        <v>1</v>
      </c>
      <c r="I60" s="221"/>
      <c r="J60" s="228">
        <f>+Resumo!H32</f>
        <v>0</v>
      </c>
      <c r="L60" s="228">
        <f>+Resumo!L32</f>
        <v>0</v>
      </c>
      <c r="N60" s="438" t="str">
        <f t="shared" ref="N60:N61" si="3">+N59</f>
        <v>Coordinación de calidade</v>
      </c>
    </row>
    <row r="61" spans="1:14" ht="24.95" customHeight="1">
      <c r="B61" s="14"/>
      <c r="C61" s="7"/>
      <c r="D61" s="209"/>
      <c r="E61" s="171" t="str">
        <f>+Resumo!A33</f>
        <v>I42</v>
      </c>
      <c r="F61" s="10" t="str">
        <f>+Resumo!B33</f>
        <v>% Accións de Mellora finalizadas en prazo</v>
      </c>
      <c r="G61" s="10" t="str">
        <f>+Resumo!C33</f>
        <v>XD-01: Control dos documentos e dos rexistros</v>
      </c>
      <c r="H61" s="228">
        <f>+Resumo!D33</f>
        <v>0</v>
      </c>
      <c r="I61" s="221"/>
      <c r="J61" s="228">
        <f>+Resumo!H33</f>
        <v>0.5</v>
      </c>
      <c r="L61" s="228">
        <f>+Resumo!L33</f>
        <v>0</v>
      </c>
      <c r="N61" s="438" t="str">
        <f t="shared" si="3"/>
        <v>Coordinación de calidade</v>
      </c>
    </row>
    <row r="62" spans="1:14" ht="24.95" customHeight="1">
      <c r="A62" s="1"/>
      <c r="B62" s="14"/>
      <c r="C62" s="71" t="s">
        <v>64</v>
      </c>
      <c r="D62" s="72"/>
      <c r="E62" s="82"/>
      <c r="F62" s="72"/>
      <c r="G62" s="72"/>
      <c r="H62" s="229">
        <f>+H63</f>
        <v>1</v>
      </c>
      <c r="I62" s="219"/>
      <c r="J62" s="229">
        <f>+J63</f>
        <v>1</v>
      </c>
      <c r="L62" s="229">
        <f>+L63</f>
        <v>0</v>
      </c>
      <c r="N62" s="439"/>
    </row>
    <row r="63" spans="1:14" ht="24.95" customHeight="1">
      <c r="A63" s="18"/>
      <c r="B63" s="14"/>
      <c r="C63" s="7"/>
      <c r="D63" s="207" t="s">
        <v>65</v>
      </c>
      <c r="E63" s="173"/>
      <c r="F63" s="70"/>
      <c r="G63" s="70"/>
      <c r="H63" s="226">
        <f>+H64</f>
        <v>1</v>
      </c>
      <c r="I63" s="220"/>
      <c r="J63" s="226">
        <f>+J64</f>
        <v>1</v>
      </c>
      <c r="L63" s="226">
        <f>+L64</f>
        <v>0</v>
      </c>
      <c r="N63" s="436" t="s">
        <v>485</v>
      </c>
    </row>
    <row r="64" spans="1:14" ht="24.95" customHeight="1" thickBot="1">
      <c r="A64" s="18"/>
      <c r="B64" s="16"/>
      <c r="C64" s="12"/>
      <c r="D64" s="210"/>
      <c r="E64" s="83" t="str">
        <f>+Resumo!A21</f>
        <v>I23</v>
      </c>
      <c r="F64" s="17" t="str">
        <f>+Resumo!B21</f>
        <v>Índice de satisfacción cos recursos materiais e servizos</v>
      </c>
      <c r="G64" s="17" t="str">
        <f>+Resumo!C21</f>
        <v>IA-01: Xestión dos recursos materiais e dos servizos</v>
      </c>
      <c r="H64" s="230">
        <f>+Resumo!D21</f>
        <v>1</v>
      </c>
      <c r="I64" s="221"/>
      <c r="J64" s="230">
        <f>+Resumo!H21</f>
        <v>1</v>
      </c>
      <c r="L64" s="230">
        <f>+Resumo!L21</f>
        <v>0</v>
      </c>
      <c r="N64" s="440" t="str">
        <f>+N63</f>
        <v>vicedecano/a ou subdirector/a con competencias en recursos materiais e servizos</v>
      </c>
    </row>
    <row r="65" ht="24.95" customHeight="1"/>
    <row r="66" ht="24.95" customHeight="1"/>
    <row r="67" ht="24.95" customHeight="1"/>
    <row r="68" ht="24.95" customHeight="1"/>
    <row r="69" ht="24.95" customHeight="1"/>
    <row r="70" ht="24.95" customHeight="1"/>
    <row r="71" ht="24.95" customHeight="1"/>
    <row r="72" ht="24.95" customHeight="1"/>
    <row r="73" ht="24.95" customHeight="1"/>
  </sheetData>
  <autoFilter ref="A5:H73" xr:uid="{00000000-0009-0000-0000-000007000000}"/>
  <mergeCells count="3">
    <mergeCell ref="A3:B3"/>
    <mergeCell ref="A2:H2"/>
    <mergeCell ref="H4:L4"/>
  </mergeCells>
  <conditionalFormatting sqref="A6:G6">
    <cfRule type="expression" dxfId="219" priority="332">
      <formula>#REF!&gt;=0.8</formula>
    </cfRule>
  </conditionalFormatting>
  <conditionalFormatting sqref="H6">
    <cfRule type="expression" dxfId="218" priority="237">
      <formula>H6=0</formula>
    </cfRule>
    <cfRule type="expression" dxfId="217" priority="239">
      <formula>H6&lt;0.5</formula>
    </cfRule>
    <cfRule type="expression" dxfId="216" priority="240">
      <formula>H6&lt;0.75</formula>
    </cfRule>
    <cfRule type="expression" dxfId="215" priority="241">
      <formula>H6&lt;10</formula>
    </cfRule>
    <cfRule type="expression" dxfId="214" priority="238">
      <formula>H6&lt;0.25</formula>
    </cfRule>
  </conditionalFormatting>
  <conditionalFormatting sqref="H7">
    <cfRule type="expression" dxfId="213" priority="218">
      <formula>H7=0</formula>
    </cfRule>
    <cfRule type="expression" dxfId="212" priority="219">
      <formula>H7&lt;0.25</formula>
    </cfRule>
    <cfRule type="expression" dxfId="211" priority="220">
      <formula>H7&lt;0.5</formula>
    </cfRule>
    <cfRule type="expression" dxfId="210" priority="221">
      <formula>H7&lt;0.75</formula>
    </cfRule>
    <cfRule type="expression" dxfId="209" priority="222">
      <formula>H7&lt;10</formula>
    </cfRule>
  </conditionalFormatting>
  <conditionalFormatting sqref="H21">
    <cfRule type="expression" dxfId="208" priority="205">
      <formula>H21&lt;0.25</formula>
    </cfRule>
    <cfRule type="expression" dxfId="207" priority="206">
      <formula>H21&lt;0.5</formula>
    </cfRule>
    <cfRule type="expression" dxfId="206" priority="207">
      <formula>H21&lt;0.75</formula>
    </cfRule>
    <cfRule type="expression" dxfId="205" priority="208">
      <formula>H21&lt;10</formula>
    </cfRule>
    <cfRule type="expression" dxfId="204" priority="204">
      <formula>H21=0</formula>
    </cfRule>
  </conditionalFormatting>
  <conditionalFormatting sqref="H49">
    <cfRule type="expression" dxfId="203" priority="194">
      <formula>H49&lt;10</formula>
    </cfRule>
    <cfRule type="expression" dxfId="202" priority="193">
      <formula>H49&lt;0.75</formula>
    </cfRule>
    <cfRule type="expression" dxfId="201" priority="192">
      <formula>H49&lt;0.5</formula>
    </cfRule>
    <cfRule type="expression" dxfId="200" priority="191">
      <formula>H49&lt;0.25</formula>
    </cfRule>
    <cfRule type="expression" dxfId="199" priority="190">
      <formula>H49=0</formula>
    </cfRule>
  </conditionalFormatting>
  <conditionalFormatting sqref="H8:J8 H16:J16 H22:J22 H29:J29 H42:J42 H45:J45 H50:J50 H58:J58 H62:J62">
    <cfRule type="expression" dxfId="198" priority="288">
      <formula>#REF!&gt;=0.8</formula>
    </cfRule>
    <cfRule type="expression" dxfId="197" priority="287">
      <formula>#REF!="Conseguido"</formula>
    </cfRule>
    <cfRule type="expression" dxfId="196" priority="286">
      <formula>#REF!&lt;0.8</formula>
    </cfRule>
    <cfRule type="expression" dxfId="195" priority="285">
      <formula>#REF!=0</formula>
    </cfRule>
  </conditionalFormatting>
  <conditionalFormatting sqref="H10:J10">
    <cfRule type="cellIs" dxfId="194" priority="280" operator="equal">
      <formula>"PARCIAL"</formula>
    </cfRule>
    <cfRule type="cellIs" dxfId="193" priority="281" operator="equal">
      <formula>"NO OK"</formula>
    </cfRule>
    <cfRule type="cellIs" dxfId="192" priority="279" operator="equal">
      <formula>"OK"</formula>
    </cfRule>
  </conditionalFormatting>
  <conditionalFormatting sqref="H12:J15 H52:J52 H54:J57">
    <cfRule type="cellIs" dxfId="191" priority="284" operator="equal">
      <formula>"NO OK"</formula>
    </cfRule>
    <cfRule type="cellIs" dxfId="190" priority="283" operator="equal">
      <formula>"PARCIAL"</formula>
    </cfRule>
    <cfRule type="cellIs" dxfId="189" priority="282" operator="equal">
      <formula>"OK"</formula>
    </cfRule>
  </conditionalFormatting>
  <conditionalFormatting sqref="H18:J18">
    <cfRule type="cellIs" dxfId="188" priority="278" operator="equal">
      <formula>"NO OK"</formula>
    </cfRule>
    <cfRule type="cellIs" dxfId="187" priority="277" operator="equal">
      <formula>"PARCIAL"</formula>
    </cfRule>
    <cfRule type="cellIs" dxfId="186" priority="276" operator="equal">
      <formula>"OK"</formula>
    </cfRule>
  </conditionalFormatting>
  <conditionalFormatting sqref="H20:J20">
    <cfRule type="cellIs" dxfId="185" priority="275" operator="equal">
      <formula>"NO OK"</formula>
    </cfRule>
    <cfRule type="cellIs" dxfId="184" priority="274" operator="equal">
      <formula>"PARCIAL"</formula>
    </cfRule>
    <cfRule type="cellIs" dxfId="183" priority="273" operator="equal">
      <formula>"OK"</formula>
    </cfRule>
  </conditionalFormatting>
  <conditionalFormatting sqref="H24:J24 H26:J26 H28:J28">
    <cfRule type="cellIs" dxfId="182" priority="272" operator="equal">
      <formula>"NO OK"</formula>
    </cfRule>
    <cfRule type="cellIs" dxfId="181" priority="271" operator="equal">
      <formula>"PARCIAL"</formula>
    </cfRule>
    <cfRule type="cellIs" dxfId="180" priority="270" operator="equal">
      <formula>"OK"</formula>
    </cfRule>
  </conditionalFormatting>
  <conditionalFormatting sqref="H31:J31">
    <cfRule type="cellIs" dxfId="179" priority="248" operator="equal">
      <formula>"NO OK"</formula>
    </cfRule>
    <cfRule type="cellIs" dxfId="178" priority="247" operator="equal">
      <formula>"PARCIAL"</formula>
    </cfRule>
    <cfRule type="cellIs" dxfId="177" priority="246" operator="equal">
      <formula>"OK"</formula>
    </cfRule>
  </conditionalFormatting>
  <conditionalFormatting sqref="H33:J33 H35:J36 H41:J41">
    <cfRule type="cellIs" dxfId="176" priority="269" operator="equal">
      <formula>"NO OK"</formula>
    </cfRule>
    <cfRule type="cellIs" dxfId="175" priority="268" operator="equal">
      <formula>"PARCIAL"</formula>
    </cfRule>
    <cfRule type="cellIs" dxfId="174" priority="267" operator="equal">
      <formula>"OK"</formula>
    </cfRule>
  </conditionalFormatting>
  <conditionalFormatting sqref="H38:J39">
    <cfRule type="cellIs" dxfId="173" priority="255" operator="equal">
      <formula>"OK"</formula>
    </cfRule>
    <cfRule type="cellIs" dxfId="172" priority="257" operator="equal">
      <formula>"NO OK"</formula>
    </cfRule>
    <cfRule type="cellIs" dxfId="171" priority="256" operator="equal">
      <formula>"PARCIAL"</formula>
    </cfRule>
  </conditionalFormatting>
  <conditionalFormatting sqref="H44:J44">
    <cfRule type="cellIs" dxfId="170" priority="254" operator="equal">
      <formula>"NO OK"</formula>
    </cfRule>
    <cfRule type="cellIs" dxfId="169" priority="253" operator="equal">
      <formula>"PARCIAL"</formula>
    </cfRule>
    <cfRule type="cellIs" dxfId="168" priority="252" operator="equal">
      <formula>"OK"</formula>
    </cfRule>
  </conditionalFormatting>
  <conditionalFormatting sqref="H47:J48">
    <cfRule type="cellIs" dxfId="167" priority="266" operator="equal">
      <formula>"NO OK"</formula>
    </cfRule>
    <cfRule type="cellIs" dxfId="166" priority="264" operator="equal">
      <formula>"OK"</formula>
    </cfRule>
    <cfRule type="cellIs" dxfId="165" priority="265" operator="equal">
      <formula>"PARCIAL"</formula>
    </cfRule>
  </conditionalFormatting>
  <conditionalFormatting sqref="H60:J61">
    <cfRule type="cellIs" dxfId="164" priority="251" operator="equal">
      <formula>"NO OK"</formula>
    </cfRule>
    <cfRule type="cellIs" dxfId="163" priority="250" operator="equal">
      <formula>"PARCIAL"</formula>
    </cfRule>
    <cfRule type="cellIs" dxfId="162" priority="249" operator="equal">
      <formula>"OK"</formula>
    </cfRule>
  </conditionalFormatting>
  <conditionalFormatting sqref="H64:J64">
    <cfRule type="cellIs" dxfId="161" priority="260" operator="equal">
      <formula>"NO OK"</formula>
    </cfRule>
    <cfRule type="cellIs" dxfId="160" priority="258" operator="equal">
      <formula>"OK"</formula>
    </cfRule>
    <cfRule type="cellIs" dxfId="159" priority="259" operator="equal">
      <formula>"PARCIAL"</formula>
    </cfRule>
  </conditionalFormatting>
  <conditionalFormatting sqref="I6">
    <cfRule type="expression" dxfId="158" priority="242">
      <formula>#REF!&lt;1</formula>
    </cfRule>
    <cfRule type="expression" dxfId="157" priority="243">
      <formula>#REF!=0</formula>
    </cfRule>
    <cfRule type="expression" dxfId="156" priority="244">
      <formula>#REF!=1</formula>
    </cfRule>
    <cfRule type="expression" dxfId="155" priority="245">
      <formula>#REF!&gt;=0.8</formula>
    </cfRule>
  </conditionalFormatting>
  <conditionalFormatting sqref="I7">
    <cfRule type="expression" dxfId="154" priority="228">
      <formula>#REF!=0</formula>
    </cfRule>
    <cfRule type="expression" dxfId="153" priority="229">
      <formula>#REF!&lt;0.8</formula>
    </cfRule>
    <cfRule type="expression" dxfId="152" priority="230">
      <formula>#REF!="Conseguido"</formula>
    </cfRule>
    <cfRule type="expression" dxfId="151" priority="231">
      <formula>#REF!&gt;=0.8</formula>
    </cfRule>
  </conditionalFormatting>
  <conditionalFormatting sqref="I21">
    <cfRule type="expression" dxfId="150" priority="217">
      <formula>#REF!&gt;=0.8</formula>
    </cfRule>
    <cfRule type="expression" dxfId="149" priority="215">
      <formula>#REF!&lt;0.8</formula>
    </cfRule>
    <cfRule type="expression" dxfId="148" priority="214">
      <formula>#REF!=0</formula>
    </cfRule>
    <cfRule type="expression" dxfId="147" priority="216">
      <formula>#REF!="Conseguido"</formula>
    </cfRule>
  </conditionalFormatting>
  <conditionalFormatting sqref="I49">
    <cfRule type="expression" dxfId="146" priority="201">
      <formula>#REF!&lt;0.8</formula>
    </cfRule>
    <cfRule type="expression" dxfId="145" priority="200">
      <formula>#REF!=0</formula>
    </cfRule>
    <cfRule type="expression" dxfId="144" priority="202">
      <formula>#REF!="Conseguido"</formula>
    </cfRule>
    <cfRule type="expression" dxfId="143" priority="203">
      <formula>#REF!&gt;=0.8</formula>
    </cfRule>
  </conditionalFormatting>
  <conditionalFormatting sqref="J6">
    <cfRule type="expression" dxfId="142" priority="232">
      <formula>J6=0</formula>
    </cfRule>
    <cfRule type="expression" dxfId="141" priority="233">
      <formula>J6&lt;0.25</formula>
    </cfRule>
    <cfRule type="expression" dxfId="140" priority="234">
      <formula>J6&lt;0.5</formula>
    </cfRule>
    <cfRule type="expression" dxfId="139" priority="235">
      <formula>J6&lt;0.75</formula>
    </cfRule>
    <cfRule type="expression" dxfId="138" priority="236">
      <formula>J6&lt;10</formula>
    </cfRule>
  </conditionalFormatting>
  <conditionalFormatting sqref="J7">
    <cfRule type="expression" dxfId="137" priority="223">
      <formula>J7=0</formula>
    </cfRule>
    <cfRule type="expression" dxfId="136" priority="224">
      <formula>J7&lt;0.25</formula>
    </cfRule>
    <cfRule type="expression" dxfId="135" priority="227">
      <formula>J7&lt;10</formula>
    </cfRule>
    <cfRule type="expression" dxfId="134" priority="225">
      <formula>J7&lt;0.5</formula>
    </cfRule>
    <cfRule type="expression" dxfId="133" priority="226">
      <formula>J7&lt;0.75</formula>
    </cfRule>
  </conditionalFormatting>
  <conditionalFormatting sqref="J21">
    <cfRule type="expression" dxfId="132" priority="209">
      <formula>J21=0</formula>
    </cfRule>
    <cfRule type="expression" dxfId="131" priority="212">
      <formula>J21&lt;0.75</formula>
    </cfRule>
    <cfRule type="expression" dxfId="130" priority="213">
      <formula>J21&lt;10</formula>
    </cfRule>
    <cfRule type="expression" dxfId="129" priority="210">
      <formula>J21&lt;0.25</formula>
    </cfRule>
    <cfRule type="expression" dxfId="128" priority="211">
      <formula>J21&lt;0.5</formula>
    </cfRule>
  </conditionalFormatting>
  <conditionalFormatting sqref="J49">
    <cfRule type="expression" dxfId="127" priority="195">
      <formula>J49=0</formula>
    </cfRule>
    <cfRule type="expression" dxfId="126" priority="198">
      <formula>J49&lt;0.75</formula>
    </cfRule>
    <cfRule type="expression" dxfId="125" priority="197">
      <formula>J49&lt;0.5</formula>
    </cfRule>
    <cfRule type="expression" dxfId="124" priority="199">
      <formula>J49&lt;10</formula>
    </cfRule>
    <cfRule type="expression" dxfId="123" priority="196">
      <formula>J49&lt;0.25</formula>
    </cfRule>
  </conditionalFormatting>
  <conditionalFormatting sqref="L6">
    <cfRule type="expression" dxfId="122" priority="83">
      <formula>L6&lt;10</formula>
    </cfRule>
    <cfRule type="expression" dxfId="121" priority="82">
      <formula>L6&lt;0.75</formula>
    </cfRule>
    <cfRule type="expression" dxfId="120" priority="81">
      <formula>L6&lt;0.5</formula>
    </cfRule>
    <cfRule type="expression" dxfId="119" priority="80">
      <formula>L6&lt;0.25</formula>
    </cfRule>
    <cfRule type="expression" dxfId="118" priority="79">
      <formula>L6=0</formula>
    </cfRule>
  </conditionalFormatting>
  <conditionalFormatting sqref="L7">
    <cfRule type="expression" dxfId="117" priority="77">
      <formula>L7&lt;0.75</formula>
    </cfRule>
    <cfRule type="expression" dxfId="116" priority="75">
      <formula>L7&lt;0.25</formula>
    </cfRule>
    <cfRule type="expression" dxfId="115" priority="76">
      <formula>L7&lt;0.5</formula>
    </cfRule>
    <cfRule type="expression" dxfId="114" priority="74">
      <formula>L7=0</formula>
    </cfRule>
    <cfRule type="expression" dxfId="113" priority="78">
      <formula>L7&lt;10</formula>
    </cfRule>
  </conditionalFormatting>
  <conditionalFormatting sqref="L8 L16 L22 L29 L42 L45 L50 L58 L62">
    <cfRule type="expression" dxfId="112" priority="126">
      <formula>#REF!&gt;=0.8</formula>
    </cfRule>
    <cfRule type="expression" dxfId="111" priority="124">
      <formula>#REF!&lt;0.8</formula>
    </cfRule>
    <cfRule type="expression" dxfId="110" priority="123">
      <formula>#REF!=0</formula>
    </cfRule>
    <cfRule type="expression" dxfId="109" priority="125">
      <formula>#REF!="Conseguido"</formula>
    </cfRule>
  </conditionalFormatting>
  <conditionalFormatting sqref="L10">
    <cfRule type="cellIs" dxfId="108" priority="119" operator="equal">
      <formula>"NO OK"</formula>
    </cfRule>
    <cfRule type="cellIs" dxfId="107" priority="118" operator="equal">
      <formula>"PARCIAL"</formula>
    </cfRule>
    <cfRule type="cellIs" dxfId="106" priority="117" operator="equal">
      <formula>"OK"</formula>
    </cfRule>
  </conditionalFormatting>
  <conditionalFormatting sqref="L12:L15 L52 L54:L57">
    <cfRule type="cellIs" dxfId="105" priority="122" operator="equal">
      <formula>"NO OK"</formula>
    </cfRule>
    <cfRule type="cellIs" dxfId="104" priority="120" operator="equal">
      <formula>"OK"</formula>
    </cfRule>
    <cfRule type="cellIs" dxfId="103" priority="121" operator="equal">
      <formula>"PARCIAL"</formula>
    </cfRule>
  </conditionalFormatting>
  <conditionalFormatting sqref="L18">
    <cfRule type="cellIs" dxfId="102" priority="115" operator="equal">
      <formula>"PARCIAL"</formula>
    </cfRule>
    <cfRule type="cellIs" dxfId="101" priority="116" operator="equal">
      <formula>"NO OK"</formula>
    </cfRule>
    <cfRule type="cellIs" dxfId="100" priority="114" operator="equal">
      <formula>"OK"</formula>
    </cfRule>
  </conditionalFormatting>
  <conditionalFormatting sqref="L20">
    <cfRule type="cellIs" dxfId="99" priority="113" operator="equal">
      <formula>"NO OK"</formula>
    </cfRule>
    <cfRule type="cellIs" dxfId="98" priority="112" operator="equal">
      <formula>"PARCIAL"</formula>
    </cfRule>
    <cfRule type="cellIs" dxfId="97" priority="111" operator="equal">
      <formula>"OK"</formula>
    </cfRule>
  </conditionalFormatting>
  <conditionalFormatting sqref="L21">
    <cfRule type="expression" dxfId="96" priority="71">
      <formula>L21&lt;0.5</formula>
    </cfRule>
    <cfRule type="expression" dxfId="95" priority="70">
      <formula>L21&lt;0.25</formula>
    </cfRule>
    <cfRule type="expression" dxfId="94" priority="69">
      <formula>L21=0</formula>
    </cfRule>
    <cfRule type="expression" dxfId="93" priority="73">
      <formula>L21&lt;10</formula>
    </cfRule>
    <cfRule type="expression" dxfId="92" priority="72">
      <formula>L21&lt;0.75</formula>
    </cfRule>
  </conditionalFormatting>
  <conditionalFormatting sqref="L24 L26 L28">
    <cfRule type="cellIs" dxfId="91" priority="110" operator="equal">
      <formula>"NO OK"</formula>
    </cfRule>
    <cfRule type="cellIs" dxfId="90" priority="109" operator="equal">
      <formula>"PARCIAL"</formula>
    </cfRule>
    <cfRule type="cellIs" dxfId="89" priority="108" operator="equal">
      <formula>"OK"</formula>
    </cfRule>
  </conditionalFormatting>
  <conditionalFormatting sqref="L31">
    <cfRule type="cellIs" dxfId="88" priority="85" operator="equal">
      <formula>"PARCIAL"</formula>
    </cfRule>
    <cfRule type="cellIs" dxfId="87" priority="84" operator="equal">
      <formula>"OK"</formula>
    </cfRule>
    <cfRule type="cellIs" dxfId="86" priority="86" operator="equal">
      <formula>"NO OK"</formula>
    </cfRule>
  </conditionalFormatting>
  <conditionalFormatting sqref="L33 L35:L36 L41">
    <cfRule type="cellIs" dxfId="85" priority="105" operator="equal">
      <formula>"OK"</formula>
    </cfRule>
    <cfRule type="cellIs" dxfId="84" priority="106" operator="equal">
      <formula>"PARCIAL"</formula>
    </cfRule>
    <cfRule type="cellIs" dxfId="83" priority="107" operator="equal">
      <formula>"NO OK"</formula>
    </cfRule>
  </conditionalFormatting>
  <conditionalFormatting sqref="L38:L39">
    <cfRule type="cellIs" dxfId="82" priority="95" operator="equal">
      <formula>"NO OK"</formula>
    </cfRule>
    <cfRule type="cellIs" dxfId="81" priority="94" operator="equal">
      <formula>"PARCIAL"</formula>
    </cfRule>
    <cfRule type="cellIs" dxfId="80" priority="93" operator="equal">
      <formula>"OK"</formula>
    </cfRule>
  </conditionalFormatting>
  <conditionalFormatting sqref="L44">
    <cfRule type="cellIs" dxfId="79" priority="92" operator="equal">
      <formula>"NO OK"</formula>
    </cfRule>
    <cfRule type="cellIs" dxfId="78" priority="90" operator="equal">
      <formula>"OK"</formula>
    </cfRule>
    <cfRule type="cellIs" dxfId="77" priority="91" operator="equal">
      <formula>"PARCIAL"</formula>
    </cfRule>
  </conditionalFormatting>
  <conditionalFormatting sqref="L47:L48">
    <cfRule type="cellIs" dxfId="76" priority="102" operator="equal">
      <formula>"OK"</formula>
    </cfRule>
    <cfRule type="cellIs" dxfId="75" priority="104" operator="equal">
      <formula>"NO OK"</formula>
    </cfRule>
    <cfRule type="cellIs" dxfId="74" priority="103" operator="equal">
      <formula>"PARCIAL"</formula>
    </cfRule>
  </conditionalFormatting>
  <conditionalFormatting sqref="L49">
    <cfRule type="expression" dxfId="73" priority="68">
      <formula>L49&lt;10</formula>
    </cfRule>
    <cfRule type="expression" dxfId="72" priority="67">
      <formula>L49&lt;0.75</formula>
    </cfRule>
    <cfRule type="expression" dxfId="71" priority="65">
      <formula>L49&lt;0.25</formula>
    </cfRule>
    <cfRule type="expression" dxfId="70" priority="64">
      <formula>L49=0</formula>
    </cfRule>
    <cfRule type="expression" dxfId="69" priority="66">
      <formula>L49&lt;0.5</formula>
    </cfRule>
  </conditionalFormatting>
  <conditionalFormatting sqref="L60:L61">
    <cfRule type="cellIs" dxfId="68" priority="88" operator="equal">
      <formula>"PARCIAL"</formula>
    </cfRule>
    <cfRule type="cellIs" dxfId="67" priority="87" operator="equal">
      <formula>"OK"</formula>
    </cfRule>
    <cfRule type="cellIs" dxfId="66" priority="89" operator="equal">
      <formula>"NO OK"</formula>
    </cfRule>
  </conditionalFormatting>
  <conditionalFormatting sqref="L64">
    <cfRule type="cellIs" dxfId="65" priority="98" operator="equal">
      <formula>"NO OK"</formula>
    </cfRule>
    <cfRule type="cellIs" dxfId="64" priority="97" operator="equal">
      <formula>"PARCIAL"</formula>
    </cfRule>
    <cfRule type="cellIs" dxfId="63" priority="96" operator="equal">
      <formula>"OK"</formula>
    </cfRule>
  </conditionalFormatting>
  <conditionalFormatting sqref="N6">
    <cfRule type="expression" dxfId="62" priority="16">
      <formula>N6=0</formula>
    </cfRule>
    <cfRule type="expression" dxfId="61" priority="17">
      <formula>N6&lt;0.25</formula>
    </cfRule>
    <cfRule type="expression" dxfId="60" priority="18">
      <formula>N6&lt;0.5</formula>
    </cfRule>
    <cfRule type="expression" dxfId="59" priority="20">
      <formula>N6&lt;10</formula>
    </cfRule>
    <cfRule type="expression" dxfId="58" priority="19">
      <formula>N6&lt;0.75</formula>
    </cfRule>
  </conditionalFormatting>
  <conditionalFormatting sqref="N7">
    <cfRule type="expression" dxfId="57" priority="11">
      <formula>N7=0</formula>
    </cfRule>
    <cfRule type="expression" dxfId="56" priority="15">
      <formula>N7&lt;10</formula>
    </cfRule>
    <cfRule type="expression" dxfId="55" priority="14">
      <formula>N7&lt;0.75</formula>
    </cfRule>
    <cfRule type="expression" dxfId="54" priority="13">
      <formula>N7&lt;0.5</formula>
    </cfRule>
    <cfRule type="expression" dxfId="53" priority="12">
      <formula>N7&lt;0.25</formula>
    </cfRule>
  </conditionalFormatting>
  <conditionalFormatting sqref="N8 N16 N22 N29 N42 N45 N50 N58 N62">
    <cfRule type="expression" dxfId="52" priority="63">
      <formula>#REF!&gt;=0.8</formula>
    </cfRule>
    <cfRule type="expression" dxfId="51" priority="62">
      <formula>#REF!="Conseguido"</formula>
    </cfRule>
    <cfRule type="expression" dxfId="50" priority="61">
      <formula>#REF!&lt;0.8</formula>
    </cfRule>
    <cfRule type="expression" dxfId="49" priority="60">
      <formula>#REF!=0</formula>
    </cfRule>
  </conditionalFormatting>
  <conditionalFormatting sqref="N10">
    <cfRule type="cellIs" dxfId="48" priority="54" operator="equal">
      <formula>"OK"</formula>
    </cfRule>
    <cfRule type="cellIs" dxfId="47" priority="55" operator="equal">
      <formula>"PARCIAL"</formula>
    </cfRule>
    <cfRule type="cellIs" dxfId="46" priority="56" operator="equal">
      <formula>"NO OK"</formula>
    </cfRule>
  </conditionalFormatting>
  <conditionalFormatting sqref="N12:N15 N52 N54:N57">
    <cfRule type="cellIs" dxfId="45" priority="59" operator="equal">
      <formula>"NO OK"</formula>
    </cfRule>
    <cfRule type="cellIs" dxfId="44" priority="58" operator="equal">
      <formula>"PARCIAL"</formula>
    </cfRule>
    <cfRule type="cellIs" dxfId="43" priority="57" operator="equal">
      <formula>"OK"</formula>
    </cfRule>
  </conditionalFormatting>
  <conditionalFormatting sqref="N18">
    <cfRule type="cellIs" dxfId="42" priority="53" operator="equal">
      <formula>"NO OK"</formula>
    </cfRule>
    <cfRule type="cellIs" dxfId="41" priority="51" operator="equal">
      <formula>"OK"</formula>
    </cfRule>
    <cfRule type="cellIs" dxfId="40" priority="52" operator="equal">
      <formula>"PARCIAL"</formula>
    </cfRule>
  </conditionalFormatting>
  <conditionalFormatting sqref="N20">
    <cfRule type="cellIs" dxfId="39" priority="50" operator="equal">
      <formula>"NO OK"</formula>
    </cfRule>
    <cfRule type="cellIs" dxfId="38" priority="49" operator="equal">
      <formula>"PARCIAL"</formula>
    </cfRule>
    <cfRule type="cellIs" dxfId="37" priority="48" operator="equal">
      <formula>"OK"</formula>
    </cfRule>
  </conditionalFormatting>
  <conditionalFormatting sqref="N21">
    <cfRule type="expression" dxfId="36" priority="9">
      <formula>N21&lt;0.75</formula>
    </cfRule>
    <cfRule type="expression" dxfId="35" priority="6">
      <formula>N21=0</formula>
    </cfRule>
    <cfRule type="expression" dxfId="34" priority="7">
      <formula>N21&lt;0.25</formula>
    </cfRule>
    <cfRule type="expression" dxfId="33" priority="8">
      <formula>N21&lt;0.5</formula>
    </cfRule>
    <cfRule type="expression" dxfId="32" priority="10">
      <formula>N21&lt;10</formula>
    </cfRule>
  </conditionalFormatting>
  <conditionalFormatting sqref="N24 N26 N28">
    <cfRule type="cellIs" dxfId="31" priority="47" operator="equal">
      <formula>"NO OK"</formula>
    </cfRule>
    <cfRule type="cellIs" dxfId="30" priority="45" operator="equal">
      <formula>"OK"</formula>
    </cfRule>
    <cfRule type="cellIs" dxfId="29" priority="46" operator="equal">
      <formula>"PARCIAL"</formula>
    </cfRule>
  </conditionalFormatting>
  <conditionalFormatting sqref="N31">
    <cfRule type="cellIs" dxfId="28" priority="23" operator="equal">
      <formula>"NO OK"</formula>
    </cfRule>
    <cfRule type="cellIs" dxfId="27" priority="22" operator="equal">
      <formula>"PARCIAL"</formula>
    </cfRule>
    <cfRule type="cellIs" dxfId="26" priority="21" operator="equal">
      <formula>"OK"</formula>
    </cfRule>
  </conditionalFormatting>
  <conditionalFormatting sqref="N33 N35:N36 N41">
    <cfRule type="cellIs" dxfId="25" priority="44" operator="equal">
      <formula>"NO OK"</formula>
    </cfRule>
    <cfRule type="cellIs" dxfId="24" priority="42" operator="equal">
      <formula>"OK"</formula>
    </cfRule>
    <cfRule type="cellIs" dxfId="23" priority="43" operator="equal">
      <formula>"PARCIAL"</formula>
    </cfRule>
  </conditionalFormatting>
  <conditionalFormatting sqref="N38:N39">
    <cfRule type="cellIs" dxfId="22" priority="30" operator="equal">
      <formula>"OK"</formula>
    </cfRule>
    <cfRule type="cellIs" dxfId="21" priority="31" operator="equal">
      <formula>"PARCIAL"</formula>
    </cfRule>
    <cfRule type="cellIs" dxfId="20" priority="32" operator="equal">
      <formula>"NO OK"</formula>
    </cfRule>
  </conditionalFormatting>
  <conditionalFormatting sqref="N44">
    <cfRule type="cellIs" dxfId="19" priority="28" operator="equal">
      <formula>"PARCIAL"</formula>
    </cfRule>
    <cfRule type="cellIs" dxfId="18" priority="29" operator="equal">
      <formula>"NO OK"</formula>
    </cfRule>
    <cfRule type="cellIs" dxfId="17" priority="27" operator="equal">
      <formula>"OK"</formula>
    </cfRule>
  </conditionalFormatting>
  <conditionalFormatting sqref="N47:N48">
    <cfRule type="cellIs" dxfId="16" priority="41" operator="equal">
      <formula>"NO OK"</formula>
    </cfRule>
    <cfRule type="cellIs" dxfId="15" priority="40" operator="equal">
      <formula>"PARCIAL"</formula>
    </cfRule>
    <cfRule type="cellIs" dxfId="14" priority="39" operator="equal">
      <formula>"OK"</formula>
    </cfRule>
  </conditionalFormatting>
  <conditionalFormatting sqref="N49">
    <cfRule type="expression" dxfId="13" priority="5">
      <formula>N49&lt;10</formula>
    </cfRule>
    <cfRule type="expression" dxfId="12" priority="4">
      <formula>N49&lt;0.75</formula>
    </cfRule>
    <cfRule type="expression" dxfId="11" priority="2">
      <formula>N49&lt;0.25</formula>
    </cfRule>
    <cfRule type="expression" dxfId="10" priority="1">
      <formula>N49=0</formula>
    </cfRule>
    <cfRule type="expression" dxfId="9" priority="3">
      <formula>N49&lt;0.5</formula>
    </cfRule>
  </conditionalFormatting>
  <conditionalFormatting sqref="N60:N61">
    <cfRule type="cellIs" dxfId="8" priority="24" operator="equal">
      <formula>"OK"</formula>
    </cfRule>
    <cfRule type="cellIs" dxfId="7" priority="25" operator="equal">
      <formula>"PARCIAL"</formula>
    </cfRule>
    <cfRule type="cellIs" dxfId="6" priority="26" operator="equal">
      <formula>"NO OK"</formula>
    </cfRule>
  </conditionalFormatting>
  <conditionalFormatting sqref="N64">
    <cfRule type="cellIs" dxfId="5" priority="34" operator="equal">
      <formula>"PARCIAL"</formula>
    </cfRule>
    <cfRule type="cellIs" dxfId="4" priority="33" operator="equal">
      <formula>"OK"</formula>
    </cfRule>
    <cfRule type="cellIs" dxfId="3" priority="35" operator="equal">
      <formula>"NO OK"</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62BF9CA2CDF3ED4F839497307E67B1F9" ma:contentTypeVersion="12" ma:contentTypeDescription="Crear nuevo documento." ma:contentTypeScope="" ma:versionID="12812cb9a5adc2c424b67c606a4694c4">
  <xsd:schema xmlns:xsd="http://www.w3.org/2001/XMLSchema" xmlns:xs="http://www.w3.org/2001/XMLSchema" xmlns:p="http://schemas.microsoft.com/office/2006/metadata/properties" xmlns:ns3="89708083-34cb-48e5-9ee6-642f91c09ee6" targetNamespace="http://schemas.microsoft.com/office/2006/metadata/properties" ma:root="true" ma:fieldsID="9613ec06c42e8e740611fe381bd76f7f" ns3:_="">
    <xsd:import namespace="89708083-34cb-48e5-9ee6-642f91c09ee6"/>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ServiceAutoTags" minOccurs="0"/>
                <xsd:element ref="ns3:MediaLengthInSeconds" minOccurs="0"/>
                <xsd:element ref="ns3:MediaServiceOCR" minOccurs="0"/>
                <xsd:element ref="ns3:MediaServiceSystemTags"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708083-34cb-48e5-9ee6-642f91c09e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SystemTags" ma:index="17" nillable="true" ma:displayName="MediaServiceSystemTags" ma:hidden="true" ma:internalName="MediaServiceSystemTags" ma:readOnly="true">
      <xsd:simpleType>
        <xsd:restriction base="dms:Note"/>
      </xsd:simpleType>
    </xsd:element>
    <xsd:element name="MediaServiceLocation" ma:index="18" nillable="true" ma:displayName="Location" ma:indexed="true" ma:internalName="MediaServiceLocation"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22F91AE-7938-4507-A58E-436DF1D84BFC}">
  <ds:schemaRefs>
    <ds:schemaRef ds:uri="http://schemas.microsoft.com/sharepoint/v3/contenttype/forms"/>
  </ds:schemaRefs>
</ds:datastoreItem>
</file>

<file path=customXml/itemProps2.xml><?xml version="1.0" encoding="utf-8"?>
<ds:datastoreItem xmlns:ds="http://schemas.openxmlformats.org/officeDocument/2006/customXml" ds:itemID="{32C5B92E-B69B-4462-9866-1742177DE2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708083-34cb-48e5-9ee6-642f91c09e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00A0F7A-C190-4DE8-975A-B744093E0C56}">
  <ds:schemaRefs>
    <ds:schemaRef ds:uri="http://schemas.microsoft.com/office/2006/metadata/properties"/>
    <ds:schemaRef ds:uri="http://purl.org/dc/terms/"/>
    <ds:schemaRef ds:uri="http://schemas.microsoft.com/office/infopath/2007/PartnerControls"/>
    <ds:schemaRef ds:uri="http://schemas.openxmlformats.org/package/2006/metadata/core-properties"/>
    <ds:schemaRef ds:uri="http://schemas.microsoft.com/office/2006/documentManagement/types"/>
    <ds:schemaRef ds:uri="89708083-34cb-48e5-9ee6-642f91c09ee6"/>
    <ds:schemaRef ds:uri="http://purl.org/dc/elements/1.1/"/>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3</vt:i4>
      </vt:variant>
    </vt:vector>
  </HeadingPairs>
  <TitlesOfParts>
    <vt:vector size="11" baseType="lpstr">
      <vt:lpstr>Portada</vt:lpstr>
      <vt:lpstr>Centro</vt:lpstr>
      <vt:lpstr>GEnxFor</vt:lpstr>
      <vt:lpstr>Anexos 1</vt:lpstr>
      <vt:lpstr>Anexos 2</vt:lpstr>
      <vt:lpstr>Anexos 3</vt:lpstr>
      <vt:lpstr>Resumo</vt:lpstr>
      <vt:lpstr>Procedementos</vt:lpstr>
      <vt:lpstr>Centro!Área_de_impresión</vt:lpstr>
      <vt:lpstr>GEnxFor!Área_de_impresión</vt:lpstr>
      <vt:lpstr>Resumo!Área_de_impresión</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Raquel Gandón Chapela</dc:creator>
  <cp:lastModifiedBy>María de los Ángeles Cancela Carral</cp:lastModifiedBy>
  <cp:lastPrinted>2023-03-17T10:47:00Z</cp:lastPrinted>
  <dcterms:created xsi:type="dcterms:W3CDTF">2023-01-18T09:08:00Z</dcterms:created>
  <dcterms:modified xsi:type="dcterms:W3CDTF">2026-06-30T11:21:12Z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0BEB71B620BD40CA9B72FC05890D92CA</vt:lpwstr>
  </property>
  <property fmtid="{D5CDD505-2E9C-101B-9397-08002B2CF9AE}" pid="3" name="KSOProductBuildVer">
    <vt:lpwstr>3082-11.2.0.11513</vt:lpwstr>
  </property>
  <property fmtid="{D5CDD505-2E9C-101B-9397-08002B2CF9AE}" pid="4" name="ContentTypeId">
    <vt:lpwstr>0x01010062BF9CA2CDF3ED4F839497307E67B1F9</vt:lpwstr>
  </property>
</Properties>
</file>